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12120" windowHeight="8115"/>
  </bookViews>
  <sheets>
    <sheet name="ANEXO I" sheetId="2" r:id="rId1"/>
  </sheets>
  <definedNames>
    <definedName name="_xlnm.Print_Area" localSheetId="0">'ANEXO I'!$A$1:$F$229</definedName>
    <definedName name="_xlnm.Print_Titles" localSheetId="0">'ANEXO I'!$1:$4</definedName>
  </definedNames>
  <calcPr calcId="124519"/>
</workbook>
</file>

<file path=xl/calcChain.xml><?xml version="1.0" encoding="utf-8"?>
<calcChain xmlns="http://schemas.openxmlformats.org/spreadsheetml/2006/main">
  <c r="B7" i="2"/>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alcChain>
</file>

<file path=xl/sharedStrings.xml><?xml version="1.0" encoding="utf-8"?>
<sst xmlns="http://schemas.openxmlformats.org/spreadsheetml/2006/main" count="634" uniqueCount="434">
  <si>
    <t>ITEM</t>
  </si>
  <si>
    <t>001</t>
  </si>
  <si>
    <t>002</t>
  </si>
  <si>
    <t>003</t>
  </si>
  <si>
    <t>004</t>
  </si>
  <si>
    <t>005</t>
  </si>
  <si>
    <t>006</t>
  </si>
  <si>
    <t>007</t>
  </si>
  <si>
    <t>008</t>
  </si>
  <si>
    <t>009</t>
  </si>
  <si>
    <t>010</t>
  </si>
  <si>
    <t>011</t>
  </si>
  <si>
    <t>012</t>
  </si>
  <si>
    <t>013</t>
  </si>
  <si>
    <t>014</t>
  </si>
  <si>
    <t>015</t>
  </si>
  <si>
    <t>UNIT</t>
  </si>
  <si>
    <t>021</t>
  </si>
  <si>
    <t>022</t>
  </si>
  <si>
    <t>023</t>
  </si>
  <si>
    <t>024</t>
  </si>
  <si>
    <t>025</t>
  </si>
  <si>
    <t>026</t>
  </si>
  <si>
    <t>027</t>
  </si>
  <si>
    <t>028</t>
  </si>
  <si>
    <t>029</t>
  </si>
  <si>
    <t>030</t>
  </si>
  <si>
    <t>032</t>
  </si>
  <si>
    <t>033</t>
  </si>
  <si>
    <t>034</t>
  </si>
  <si>
    <t>035</t>
  </si>
  <si>
    <t>036</t>
  </si>
  <si>
    <t>037</t>
  </si>
  <si>
    <t>038</t>
  </si>
  <si>
    <t>039</t>
  </si>
  <si>
    <t>040</t>
  </si>
  <si>
    <t>041</t>
  </si>
  <si>
    <t>042</t>
  </si>
  <si>
    <t>043</t>
  </si>
  <si>
    <t>044</t>
  </si>
  <si>
    <t>045</t>
  </si>
  <si>
    <t>046</t>
  </si>
  <si>
    <t>047</t>
  </si>
  <si>
    <t>048</t>
  </si>
  <si>
    <t>049</t>
  </si>
  <si>
    <t>050</t>
  </si>
  <si>
    <t>051</t>
  </si>
  <si>
    <t>016</t>
  </si>
  <si>
    <t>017</t>
  </si>
  <si>
    <t>018</t>
  </si>
  <si>
    <t>019</t>
  </si>
  <si>
    <t>020</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</si>
  <si>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</si>
  <si>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</si>
  <si>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</si>
  <si>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</si>
  <si>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</si>
  <si>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</si>
  <si>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</si>
  <si>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</si>
  <si>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</si>
  <si>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</si>
  <si>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</si>
  <si>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</si>
  <si>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</si>
  <si>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</si>
  <si>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</si>
  <si>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</si>
  <si>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</si>
  <si>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</si>
  <si>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</si>
  <si>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</si>
  <si>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</si>
  <si>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</si>
  <si>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</si>
  <si>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</si>
  <si>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</si>
  <si>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</si>
  <si>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</si>
  <si>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</si>
  <si>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</si>
  <si>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</si>
  <si>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</si>
  <si>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</si>
  <si>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</si>
  <si>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</si>
  <si>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</si>
  <si>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</si>
  <si>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</si>
  <si>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</si>
  <si>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</si>
  <si>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</si>
  <si>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</si>
  <si>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</si>
  <si>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</si>
  <si>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</si>
  <si>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</si>
  <si>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</si>
  <si>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</si>
  <si>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</si>
  <si>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</si>
  <si>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</si>
  <si>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</si>
  <si>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</si>
  <si>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</si>
  <si>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</si>
  <si>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</si>
  <si>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</si>
  <si>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</si>
  <si>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</si>
  <si>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</si>
  <si>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</si>
  <si>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</si>
  <si>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</si>
  <si>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</si>
  <si>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</si>
  <si>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</si>
  <si>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</si>
  <si>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</si>
  <si>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</si>
  <si>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</si>
  <si>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</si>
  <si>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</si>
  <si>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</si>
  <si>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</si>
  <si>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</si>
  <si>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</si>
  <si>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</si>
  <si>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</si>
  <si>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</si>
  <si>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</si>
  <si>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</si>
  <si>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</si>
  <si>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</si>
  <si>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</si>
  <si>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</si>
  <si>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</si>
  <si>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</si>
  <si>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</si>
  <si>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</si>
  <si>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</si>
  <si>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</si>
  <si>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</si>
  <si>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</si>
  <si>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</si>
  <si>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</si>
  <si>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</si>
  <si>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</si>
  <si>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</si>
  <si>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</si>
  <si>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</si>
  <si>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</si>
  <si>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</si>
  <si>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</si>
  <si>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</si>
  <si>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</si>
  <si>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</si>
  <si>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</si>
  <si>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</si>
  <si>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</si>
  <si>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</si>
  <si>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</si>
  <si>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</si>
  <si>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</si>
  <si>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</si>
  <si>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</si>
  <si>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</si>
  <si>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</si>
  <si>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</si>
  <si>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</si>
  <si>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</si>
  <si>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</si>
  <si>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</si>
  <si>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</si>
  <si>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</si>
  <si>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</si>
  <si>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</si>
  <si>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</si>
  <si>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</si>
  <si>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</si>
  <si>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</si>
  <si>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</si>
  <si>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</si>
  <si>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</si>
  <si>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</si>
  <si>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</si>
  <si>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</si>
  <si>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</si>
  <si>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</si>
  <si>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194</t>
  </si>
  <si>
    <t>190</t>
  </si>
  <si>
    <t>191</t>
  </si>
  <si>
    <t>192</t>
  </si>
  <si>
    <t>193</t>
  </si>
  <si>
    <t>195</t>
  </si>
  <si>
    <t>196</t>
  </si>
  <si>
    <t>197</t>
  </si>
  <si>
    <t>198</t>
  </si>
  <si>
    <t>199</t>
  </si>
  <si>
    <t>200</t>
  </si>
  <si>
    <t>201</t>
  </si>
  <si>
    <t>202</t>
  </si>
  <si>
    <t>203</t>
  </si>
  <si>
    <t>un.</t>
  </si>
  <si>
    <t>cx</t>
  </si>
  <si>
    <t>pct</t>
  </si>
  <si>
    <t>Adesivo de contato, uso universal com 75g</t>
  </si>
  <si>
    <t>Agenda escolar grande</t>
  </si>
  <si>
    <t>Alfinete de aço, cabeça esférica, para marcar mapas (cx c/50und)</t>
  </si>
  <si>
    <t>Alfinete de aço, caixa com 50g, cabeça esférica, fina nº 29</t>
  </si>
  <si>
    <t xml:space="preserve">Almofada p/ carimbo entintada, cor azul, medindo aprox. 6,5x10,5cm nº3 </t>
  </si>
  <si>
    <t>Apagador para quadro branco</t>
  </si>
  <si>
    <t>Apontador de lápis de metal, portátil com 01 furo</t>
  </si>
  <si>
    <t>Balão liso nº 9, pacote c/50 unidades (cores variadas)</t>
  </si>
  <si>
    <t>Barbante de algodão 4/8, rolo 200g</t>
  </si>
  <si>
    <t>Bloco de papel p/rascunho, 50 fls, s/pauta, papel jornal, c/capa 15x21cm</t>
  </si>
  <si>
    <t>Bobina em papel acetinado para calculadora, medindo (57mmx30m)</t>
  </si>
  <si>
    <t>Borracha para desenho, azul-vermelha, medindo (45x17x7mm)</t>
  </si>
  <si>
    <t>Borracha plástica, branca, formato retangular, medindo (43x22x12mm)</t>
  </si>
  <si>
    <t>Borracha tipo lápis, forma cilíndrico, madeira c/cilindro de borracha int.</t>
  </si>
  <si>
    <t>Caderno brochurão, capa flexível, com 96 folhas, 200mmx275mm</t>
  </si>
  <si>
    <t>Caderno escolar, capa flexível, pautado, com 48 folhas 140mmx202mm</t>
  </si>
  <si>
    <t>Caderno escolar, capa flexível, pautado, com 96 folhas</t>
  </si>
  <si>
    <t>Caderno universitário, capa flexível, pautado, espiral, c/10 divisões, c/200 folhas</t>
  </si>
  <si>
    <t>Caderno universitário, capa flexível, pautado, espiral, sem divisões, c/96 folhas</t>
  </si>
  <si>
    <t>Caderno meia pauta, ofício, brochura, capa flexível, c/48 folhas, 200mmx275mm</t>
  </si>
  <si>
    <t>Caderno de cartografia e desenho, sem papel de seda, formato 275mmx200mm, c/48 folhas</t>
  </si>
  <si>
    <t>Caderno escolar, capa dura, pautado, com 48 folhas (140 mmX202mm)</t>
  </si>
  <si>
    <t>Caderno escolar, capa dura, pautado, c/ 96 folhas</t>
  </si>
  <si>
    <t>Caderno Universitário, capa dura, pautado, espiral sem divisões, c/ 96fls</t>
  </si>
  <si>
    <t>Caixa de arquivo morto em papelão, medindo(350x245x135mm)</t>
  </si>
  <si>
    <t>Caixa de arquivo morto em polionda, aprox(350x245x135mm) cor azul</t>
  </si>
  <si>
    <t>Caixa de arquivo morto em polionda aprox. (350x245x135mm) cor cinza</t>
  </si>
  <si>
    <t>Caneta esferográfica escrita média, cor azul</t>
  </si>
  <si>
    <t>Caneta esferográfica escrita média, cor preta</t>
  </si>
  <si>
    <t>Caneta esferográfica escrita média, cor vermelha</t>
  </si>
  <si>
    <t>Caneta fixa com base</t>
  </si>
  <si>
    <t>Caneta hidrográfica 1.100 esp. 2,0mm, 4,5mm, 8,0mm permanente recarregavel</t>
  </si>
  <si>
    <t>Caneta hidrográfica color 850 (embalagem com 6 unidades)</t>
  </si>
  <si>
    <t>Caneta hidrográfica color 850, preta</t>
  </si>
  <si>
    <t>Caneta hidrográfica color 850, vermelha</t>
  </si>
  <si>
    <t xml:space="preserve">Caneta hidrográfica fluorescente, cor amarela </t>
  </si>
  <si>
    <t>Caneta hidrográfica fluorescente, cor azul</t>
  </si>
  <si>
    <t>Caneta hidrográfica fluorescente, cor laranja</t>
  </si>
  <si>
    <t>Caneta hidrográfica fluorescente, cor verde</t>
  </si>
  <si>
    <t>Caneta para retroprojetor, ponta fina, cor preta</t>
  </si>
  <si>
    <t>Caneta para retroprojetor, ponta média, cor preta</t>
  </si>
  <si>
    <t>Caneta para retroprojetor, ponta média, cor vermelha</t>
  </si>
  <si>
    <t>Carbono filme, cor preta, formato ofício (cx.c/100 und)</t>
  </si>
  <si>
    <t>Cartolina bistol lisa, medindo (50x65)cm, 180g/m², azul claro</t>
  </si>
  <si>
    <t>Cartolina bistol lisa, medindo (50x65)cm, 180g/m², cor amarela</t>
  </si>
  <si>
    <t>Cartolina bistol lisa, medindo (50x65)cm, 180g/m², cor azul escuro</t>
  </si>
  <si>
    <t>Cartolina bistol lisa, medindo (50x65)cm, 180g/m², cor branca</t>
  </si>
  <si>
    <t>Cartolina bistol lisa, medindo (50x65)cm, 180g/m², cor marrom</t>
  </si>
  <si>
    <t>Cartolina bistol lisa, medindo (50x65)cm, 180g/m², cor verde</t>
  </si>
  <si>
    <t>Cartolina bistol lisa, medindo (50x65)cm, 180g/m², cor rosa</t>
  </si>
  <si>
    <t>Cartolina bistol lisa, medindo (50x65)cm, 180g/m², cor vermelha</t>
  </si>
  <si>
    <t>Cartolina texturizada 49x59, linho dourada</t>
  </si>
  <si>
    <t>Cartolina texturizada 49x59, linho prata</t>
  </si>
  <si>
    <t>CD-RW virgem, 700 MB, com capa de acrílico</t>
  </si>
  <si>
    <t>Clips de metal para papel 1/0 (00) (cx.c/100 und)</t>
  </si>
  <si>
    <t>Clips de metal para papel 2/0 (00) (cx.c/100 und)</t>
  </si>
  <si>
    <t>Clips de metal para papel 6/0 (00) (cx.c/50 und)</t>
  </si>
  <si>
    <t>Clips de metal para papel 8/0 (00) (cx.c/25 und)</t>
  </si>
  <si>
    <t>Cola c/ gliter, tubos c/ 25g (dourada, prata, verde, vermelho, azul e nacarado) caixa com 6 unidades</t>
  </si>
  <si>
    <t>Cola colorida, tubos com 25g caixa com 4 cores</t>
  </si>
  <si>
    <t>Cola para Isopor, à base acetato de polivinila 90g</t>
  </si>
  <si>
    <t>Cola plástica, bastão, para papel e papelão (10g)</t>
  </si>
  <si>
    <t>Cola plástica, líquida, para couro, papel e tecido (frasco com 1000g)</t>
  </si>
  <si>
    <t>Cola plástica, líquida, para couro, papel e tecido (frasco com 90g)</t>
  </si>
  <si>
    <t>Cola plástica, líquida, para papel e papelão (40g)</t>
  </si>
  <si>
    <t>Compasso Escolar</t>
  </si>
  <si>
    <t>Corretor líquido para escrita (frasco c/18ml)</t>
  </si>
  <si>
    <t>DVD virgem 4.7 GB, com capa de acrílico</t>
  </si>
  <si>
    <t>Durex colorido, rolo com 12mmx10m (distribuído nas cores preto, branco, verde, azul, amarelo, vermelho)</t>
  </si>
  <si>
    <t>Elástico tipo látex para papel – nº 18 (caixa com 100g)</t>
  </si>
  <si>
    <t>Emborrachado 40x60cm (Distr.  nas cores preto, marrom, verde bandeira, verde limão, amarelo, vermelho, laranja, azul escuro, azul claro, rosa Pink, lilás, roxo, cor de pele)</t>
  </si>
  <si>
    <t>EVA com muito glíter 40x60cm (distribuído nas cores preto, verde, azul, branco, dourado, prata, vermelho, laranja)</t>
  </si>
  <si>
    <t>Envelope de papel para CD</t>
  </si>
  <si>
    <t>Envelope para correspondência em papel kraft, (162x229)mm, c/ 80g/m²</t>
  </si>
  <si>
    <t>Envelope para correspondência em papel kraft, (180x250)mm, c/ 80g/m²</t>
  </si>
  <si>
    <t>Envelope para correspondência em papel kraft, (240x340)mm, c/ 80g/m²</t>
  </si>
  <si>
    <t>Envelope para correspondência em papel kraft, (310x410)mm, c/ 80g/m²</t>
  </si>
  <si>
    <t>Envelope para correspondência, branco, liso, (180x250)mm, com 75g/m²</t>
  </si>
  <si>
    <t>Envelope para correspondência, branco, liso, (240x340)mm, com 75g/m²</t>
  </si>
  <si>
    <t>Envelope para correspondência, pardo liso, (229x324)mm, com 75g/m²</t>
  </si>
  <si>
    <t>Envelope para correspondência, pardo liso, (240x340)mm, com 75g/m²</t>
  </si>
  <si>
    <t>Envelope para correspondência, pardo liso, (270x370)mm, com 75g/m²</t>
  </si>
  <si>
    <t>Envelope para correspondência, pardo liso, (310x410)mm, com 75g/m²</t>
  </si>
  <si>
    <t>Espátula extratora de grampo em latão</t>
  </si>
  <si>
    <t>Estilete estreito, lâmina de aço medida aproximada de 9mm</t>
  </si>
  <si>
    <t>Estilete largo, lâmina aço medida aproximada de 18mm</t>
  </si>
  <si>
    <t>Etiqueta de papel auto-adesiva, branca (288,5mm x 200,0mm) caixa c/100 und)</t>
  </si>
  <si>
    <t>Etiquetas de preço nº 5, branca (rolo medindo 29x15 mm)</t>
  </si>
  <si>
    <t>Etiqueta de papel auto-adesiva, branca (23x37)mm, caixa com 320 und</t>
  </si>
  <si>
    <t>Etiqueta de papel auto-adesiva, branca, tarjada (35x78)mm, env. c/ 12und</t>
  </si>
  <si>
    <t>Evelope colorido oficio 229x324(200 amarelos, 200 verdes, 200 vermelhos, 200 azuis e 200 brancos)</t>
  </si>
  <si>
    <t>Fita Adesiva de Acetato de Celulose, dupla face, medindo 12mmx30m</t>
  </si>
  <si>
    <t>Fita adesiva de papel, crepada, em rolo de (19mmx50m)</t>
  </si>
  <si>
    <t>Fita adesiva plástica marron, em rolo de (50mmx50m)</t>
  </si>
  <si>
    <t>Fita adesiva plástica transparante, em rolo de (12mmx50m)</t>
  </si>
  <si>
    <t>Fita adesiva plástica transparente, em rolo de (19mmx50m)</t>
  </si>
  <si>
    <t>Fita adesiva plástica transparente, em rolo de (50mmx50m)</t>
  </si>
  <si>
    <t>Fita corretiva p/ escrita manual, medindo aproximadamente (4,1mmx8m)</t>
  </si>
  <si>
    <t>Gizão de cera, tipo estaca, colorido, grande, caixa com 12 unidades</t>
  </si>
  <si>
    <t>Grampeador de madeira 106/6- 106/8</t>
  </si>
  <si>
    <t>Grampeador de mesa, 100 grampos, tamanho 26/6</t>
  </si>
  <si>
    <t>Grampeador tipo alicate, 100 grampos, tamanho 26/6</t>
  </si>
  <si>
    <t>Grampo para grampeador de madeira 106/6 ou 106/8 (caixa c/5000und)</t>
  </si>
  <si>
    <t>Grampo para grampeador de mesa, cobreado 26/6 (caixa com 5000und)</t>
  </si>
  <si>
    <t>Grampo para grampeador universal 23/13 (caixa x/ 5000 und)</t>
  </si>
  <si>
    <t>Isopor de 15mm, folha 1,00x0,50cm</t>
  </si>
  <si>
    <t>Isopor de 20mm folha</t>
  </si>
  <si>
    <t>Isopor de 30mm, folha</t>
  </si>
  <si>
    <t>Isoport de 40mm, folha</t>
  </si>
  <si>
    <t>Jogo de canetinha hidrográfica, grande, corpo plático, ponta de feltro tinta a base d'água (c/12und)</t>
  </si>
  <si>
    <t>Lápis de desenho, várias cores, grande, caixa com 12 unidades</t>
  </si>
  <si>
    <t>Lápis grafite , nº 2</t>
  </si>
  <si>
    <t>Lapiseira  0.5mm, avanco contínuo, com borracha embutida</t>
  </si>
  <si>
    <t>Lapiseira 0.7mm, avanco contínuo, com borracha embutida</t>
  </si>
  <si>
    <t>Linha de Nylon extra forte 50x60m.</t>
  </si>
  <si>
    <t>Livro ata - 200 folhas (220x330mm) pautado e numerado</t>
  </si>
  <si>
    <t>Livro ata com Margem - 200 folhas (220x330mm) pautado e numerado</t>
  </si>
  <si>
    <t>Livro ata oficio pautado e numerado (220x330)mm, com 100 folhas</t>
  </si>
  <si>
    <t>Livro de registro tipo índice, com 100 folhas</t>
  </si>
  <si>
    <t>Livro de registro tipo protocolo, com 100 folhas</t>
  </si>
  <si>
    <t>Marcador para quadro branco, recarregável, cor azul</t>
  </si>
  <si>
    <t>Marcador para quadro branco, recarregável, cor preto</t>
  </si>
  <si>
    <t>Marcador para quadro branco, cor azul</t>
  </si>
  <si>
    <t>Marcador para quadro branco, cor preto</t>
  </si>
  <si>
    <t>Marcador para quadro branco, cor vermelha</t>
  </si>
  <si>
    <t>Massa de modelar, várias cores 180g(cx. Com 12 unidades)</t>
  </si>
  <si>
    <t>Mina para lapiseira grafite 0.5 HB (estojo com 12 minas)</t>
  </si>
  <si>
    <t>Mina para lapiseira grafite 0.7 HB (estojo com 12 minas)</t>
  </si>
  <si>
    <t>Papel 40kg, branco alcalino, 120 G/ Fibre 96 (66x96cm)</t>
  </si>
  <si>
    <t>Papel camurça, amarelo, em folha de (400x600)mm</t>
  </si>
  <si>
    <t>Papel camurça, azul marinho, em folha de (400x600)mm</t>
  </si>
  <si>
    <t>Papel camurça, bege, em folha de (400x600)mm</t>
  </si>
  <si>
    <t>Papel camurça, marrom, em folha de (400x600)mm</t>
  </si>
  <si>
    <t>Papel camurça, verde escuro, em folha de (400x600)mm</t>
  </si>
  <si>
    <t>Papel camurça, vermelho, em folha de (400x600)mm</t>
  </si>
  <si>
    <t>Papel camurça, preto, em folha de (400x600)mm</t>
  </si>
  <si>
    <t>Papel camurça, branco, em folha de (400x600)mm</t>
  </si>
  <si>
    <t>Papel cartão 50fls cada cor(Amarelo,verde, cinza,marrom, azul, vermelho e branco.)</t>
  </si>
  <si>
    <t>Papel crepom rolo de (480x2000mm), distribuído nas cores (preto, branco, azul escuro, azul claro, vermelho, laranja, rosa Pink, rosa claro, lilás, verde escuro, verde claro, marrom).</t>
  </si>
  <si>
    <t>Papel manteiga</t>
  </si>
  <si>
    <t>Papel nacarado,transparente</t>
  </si>
  <si>
    <t>Papel Paraná</t>
  </si>
  <si>
    <t>Papel pardo ouro 75g/m² (66x96cm)</t>
  </si>
  <si>
    <t>Papel silueta cores fortes distribuidas igualmenta (vermelha, verde, azul, amarelo, rosa) 1000 fls de cada, c/brilho</t>
  </si>
  <si>
    <t>Papel sulfite branco - A3 - 75g (resma 500 folhas)</t>
  </si>
  <si>
    <t>Papel sulfite branco - A2 - 75g - tamanho 420mmx594mm (resma 500 folhas)</t>
  </si>
  <si>
    <t>Papel sulfite, xerográfico, opaco, liso, colorido - 75g/m² - 210x29mm pct c/100 folhas amarelo azul verde e rosa.</t>
  </si>
  <si>
    <t>Papel xerográfico, opaco, liso, branco, 75g/m², form. Ofício (216x330mm ) c/500 folhas</t>
  </si>
  <si>
    <t>Papel Opaline, branco, 180g/m², form. A4 (210 x 297 mm) c/50 folhas</t>
  </si>
  <si>
    <t>Papel Vergê, branco, 180g/m², form. A4(210x297) c/50 folhas</t>
  </si>
  <si>
    <t>Pasta de cartão marmorizado, tipo suspensa</t>
  </si>
  <si>
    <t xml:space="preserve">Pasta de cartolina com abas e elástico ,480g/m2 (240x320mm) </t>
  </si>
  <si>
    <t>Pasta de cartolina com abas e elástico, 480g/m2 (250x350)mm</t>
  </si>
  <si>
    <t>Pasta de cartolina, trilho/grampo niquelado, 480g/m² 250x350mm</t>
  </si>
  <si>
    <t>Pasta de polionda com 3 abas e elástico, tamanho ofício, 2cm de dorso</t>
  </si>
  <si>
    <t>Pasta de polionda com 3 abas e elástico, tamanho ofício, 3,5cm de dorso</t>
  </si>
  <si>
    <t>Pasta de polionda com 3 abas e elástico, tamanho ofício, 5,5cm de dorso</t>
  </si>
  <si>
    <t>Pasta de PVC transparente cristal, tipo L, medindo (340x225)mm</t>
  </si>
  <si>
    <t>Pasta plática preta, com 50 folhas pláticas</t>
  </si>
  <si>
    <t>Pasta polipropileno canaleta, tamanho A4, cor transparente cristal</t>
  </si>
  <si>
    <t>Pasta registrador A/Z, medindo (34,5x28,5x5,3)cm</t>
  </si>
  <si>
    <t>Percevejo de lata, 10mm (caixa com 100 und)</t>
  </si>
  <si>
    <t>Perfurador de papel dois furos, capacidade para 40 folhas</t>
  </si>
  <si>
    <t>Pincel atômico, ponta de feltro e tinta solvente resistente a água, cor azul</t>
  </si>
  <si>
    <t>Pincel atômico, ponta de feltro e tinta solvente resistente a água, cor preta</t>
  </si>
  <si>
    <t>Pincel atômico, ponta de feltro e tinta solvente resistente a água, vermelho</t>
  </si>
  <si>
    <t>Pincel para tinta guache nº 12 Cabo plastico, 15cm</t>
  </si>
  <si>
    <t>Pistola de cola quente fina</t>
  </si>
  <si>
    <t xml:space="preserve">Pistola de cola quente grossa </t>
  </si>
  <si>
    <t>Plástico auto-adesivo transparente, rolo com (45cmx25m)</t>
  </si>
  <si>
    <t>Prancheta, em madeira com prendedor plástico/metal, medindo 35x22 cm</t>
  </si>
  <si>
    <t>Prendedor de papel 51 mm (cx c/12und)</t>
  </si>
  <si>
    <t>Quadro branco, medindo 1,50x0,70</t>
  </si>
  <si>
    <t>Quadro branco, medindo 2,00 x1,20</t>
  </si>
  <si>
    <t>Quadro branco, medindo 3,00 x1,20</t>
  </si>
  <si>
    <t>Reabastecedor para quadro branco (frasco com 1000ml) preto</t>
  </si>
  <si>
    <t>Reabastecedor para quadro branco (frasco com 1000ml) azul</t>
  </si>
  <si>
    <t>Refil de cola quente fina</t>
  </si>
  <si>
    <t>Refil de cola quente grossa</t>
  </si>
  <si>
    <t>Régua escolar de plástico, transparente (20cm)</t>
  </si>
  <si>
    <t>Régua escolar de plástico, transparente (30cm)</t>
  </si>
  <si>
    <t>Régua escolar de plástico, transparente (50cm)</t>
  </si>
  <si>
    <t>Rolo de papel sulfite Plotter - 914 x 50m - 75g - 2" (duas polegadas)</t>
  </si>
  <si>
    <t>Tecido 100% juta crua 1,00m de largura (peça com 50m)</t>
  </si>
  <si>
    <t>Tecido 100% juta crua c/ brilho, 1,00m de largura (peça c/150m)</t>
  </si>
  <si>
    <t>Tecido não tecido TNT liso, bobina com largura 1,40m, 50m de comprimento salmão, rosa, ping, lilás, roxo, vinho, vermelho, azul bebê, azul claro, azul royal, azul marinho, verde bandeira, verde, preto) - Peça com 50m</t>
  </si>
  <si>
    <t>Tesoura de aço niquelada, escritório/doméstica, Ref:437/8, tipo Mundial</t>
  </si>
  <si>
    <t>Tesoura de aço niquelada, escritório/doméstica, tamanho médio</t>
  </si>
  <si>
    <t>Tesoura escolar sem ponta com 13 cm de comprimento</t>
  </si>
  <si>
    <t>Tinta Spray ouro antigo 360ml</t>
  </si>
  <si>
    <t>Tinta Spray prata antigo 360ml</t>
  </si>
  <si>
    <t>Tinta Spray prata bronze 360ml</t>
  </si>
  <si>
    <t>Etiqueta continua para computador c/ 3000 unidades, medindo 107,00x49,20mm</t>
  </si>
  <si>
    <t>Calculadora de mesa ( bat/solar/12digitos) 122 Spiral digit</t>
  </si>
  <si>
    <t>Crachás transparente sem presilha med. 80mmo x 110mm</t>
  </si>
  <si>
    <t>Grampo trilho plástico preto 80mm para 200 fls - 75 gr (caixa com 50 unidades)</t>
  </si>
  <si>
    <t>Papel A4 (Opaline branco) 180g/m 210x297 branco (50 folhas)</t>
  </si>
  <si>
    <t>Fita LX 350 p/ impressora Epson S015631</t>
  </si>
  <si>
    <t>Agenda permanente capa dura em papel especial, 192 folhas sendo 1 dia por página, fitilho marcador de pág, dimen. aprox. 21,2x15x2,04cm</t>
  </si>
  <si>
    <t>Porta lápis, clips e lembrete, poliestireno cristal 940.3( 228x65x90)</t>
  </si>
  <si>
    <t>Umedecedor papa dedos para manusear papéis 12 g</t>
  </si>
  <si>
    <t>Cola escolar de 75g</t>
  </si>
  <si>
    <t>031</t>
  </si>
  <si>
    <t>Grampeador tipo universal, capacidade p/ grampear até 13 mm de altura</t>
  </si>
  <si>
    <t>TOTAL</t>
  </si>
  <si>
    <t>QUANT.</t>
  </si>
  <si>
    <t>UND.</t>
  </si>
  <si>
    <t>DESCRIÇÃO</t>
  </si>
  <si>
    <t>MUNICÍPIO DE SANTO ANTÔNIO DE PÁDUA</t>
  </si>
  <si>
    <t>Estado do Rio de Janeiro</t>
  </si>
  <si>
    <t>1. Declaramos aceitar, integralmente, todos os métodos e processos de inspeção, verificação e controle a serem adotados pelo</t>
  </si>
  <si>
    <t>Contratante.</t>
  </si>
  <si>
    <t xml:space="preserve">2. O prazo desta proposta é de 60 (sessenta) dias, conforme artigo 64, § 3º da Lei nº 8.666/93.  </t>
  </si>
  <si>
    <t>3. Caso venhamos ser a empresa vencedora anexamos a esta proposta, as seguintes informações necessárias</t>
  </si>
  <si>
    <t xml:space="preserve"> à formalização e operacionalização da ata de registro de preços:</t>
  </si>
  <si>
    <t>a- Razão social:</t>
  </si>
  <si>
    <t>b- CNPJ:</t>
  </si>
  <si>
    <t>c- Número de telefone:                                                                 e-mail:</t>
  </si>
  <si>
    <t xml:space="preserve">d- Para recebimento dos créditos: Banco:                   agência:                         c/c:       </t>
  </si>
  <si>
    <t>e- Representante legal:</t>
  </si>
  <si>
    <t>- Nome completo:</t>
  </si>
  <si>
    <t>- Cargo ocupacional:                                                                                   CPF:</t>
  </si>
  <si>
    <t>- C. identidade número:                     órgão expeditor:                           data da expedição:</t>
  </si>
  <si>
    <t>Data: ______/_____/_______</t>
  </si>
  <si>
    <t>Assinatura do representante legal</t>
  </si>
  <si>
    <t>Carimbo com CNPJ</t>
  </si>
  <si>
    <t>MODELO DE PROPOSTA DE PREÇOS</t>
  </si>
  <si>
    <t>ANEXO I AO EDITAL 029/2018</t>
  </si>
</sst>
</file>

<file path=xl/styles.xml><?xml version="1.0" encoding="utf-8"?>
<styleSheet xmlns="http://schemas.openxmlformats.org/spreadsheetml/2006/main">
  <numFmts count="3">
    <numFmt numFmtId="164" formatCode="&quot;R$&quot;\ #,##0.00"/>
    <numFmt numFmtId="165" formatCode="#,##0.00;[Red]#,##0.00"/>
    <numFmt numFmtId="166" formatCode="#,##0;[Red]#,##0"/>
  </numFmts>
  <fonts count="14">
    <font>
      <sz val="11"/>
      <color theme="1"/>
      <name val="Calibri"/>
      <family val="2"/>
      <scheme val="minor"/>
    </font>
    <font>
      <sz val="8"/>
      <name val="Calibri"/>
      <family val="2"/>
    </font>
    <font>
      <sz val="10"/>
      <name val="Arial"/>
      <family val="2"/>
    </font>
    <font>
      <sz val="13"/>
      <color theme="1"/>
      <name val="Times New Roman"/>
      <family val="1"/>
    </font>
    <font>
      <b/>
      <sz val="13"/>
      <name val="Times New Roman"/>
      <family val="1"/>
    </font>
    <font>
      <sz val="13"/>
      <name val="Times New Roman"/>
      <family val="1"/>
    </font>
    <font>
      <sz val="13"/>
      <color indexed="8"/>
      <name val="Times New Roman"/>
      <family val="1"/>
    </font>
    <font>
      <sz val="13"/>
      <color theme="1"/>
      <name val="Calibri"/>
      <family val="2"/>
      <scheme val="minor"/>
    </font>
    <font>
      <sz val="11"/>
      <color indexed="8"/>
      <name val="Calibri"/>
      <family val="2"/>
    </font>
    <font>
      <sz val="13"/>
      <color rgb="FFFF0000"/>
      <name val="Times New Roman"/>
      <family val="1"/>
    </font>
    <font>
      <b/>
      <sz val="13"/>
      <color theme="1"/>
      <name val="Times New Roman"/>
      <family val="1"/>
    </font>
    <font>
      <b/>
      <sz val="12"/>
      <name val="Times New Roman"/>
      <family val="1"/>
    </font>
    <font>
      <sz val="12"/>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3">
    <xf numFmtId="0" fontId="0" fillId="0" borderId="0"/>
    <xf numFmtId="0" fontId="2" fillId="0" borderId="0"/>
    <xf numFmtId="0" fontId="8" fillId="0" borderId="0"/>
  </cellStyleXfs>
  <cellXfs count="35">
    <xf numFmtId="0" fontId="0" fillId="0" borderId="0" xfId="0"/>
    <xf numFmtId="0" fontId="3" fillId="2" borderId="0" xfId="0" applyFont="1" applyFill="1"/>
    <xf numFmtId="0" fontId="3" fillId="2" borderId="0" xfId="0" applyFont="1" applyFill="1" applyAlignment="1">
      <alignment vertical="center"/>
    </xf>
    <xf numFmtId="0" fontId="6" fillId="2" borderId="1" xfId="2" applyFont="1" applyFill="1" applyBorder="1" applyAlignment="1">
      <alignment horizontal="center" vertical="center" wrapText="1"/>
    </xf>
    <xf numFmtId="3" fontId="6" fillId="2" borderId="1" xfId="2" applyNumberFormat="1" applyFont="1" applyFill="1" applyBorder="1" applyAlignment="1">
      <alignment horizontal="center" vertical="center" wrapText="1"/>
    </xf>
    <xf numFmtId="3" fontId="5" fillId="2" borderId="1" xfId="2" applyNumberFormat="1" applyFont="1" applyFill="1" applyBorder="1" applyAlignment="1">
      <alignment horizontal="center" vertical="center" wrapText="1"/>
    </xf>
    <xf numFmtId="0" fontId="3" fillId="2" borderId="0" xfId="0" applyFont="1" applyFill="1" applyBorder="1" applyAlignment="1">
      <alignment vertical="center"/>
    </xf>
    <xf numFmtId="164" fontId="10" fillId="2" borderId="1" xfId="0" applyNumberFormat="1" applyFont="1" applyFill="1" applyBorder="1" applyAlignment="1">
      <alignment horizontal="center" vertical="center" wrapText="1"/>
    </xf>
    <xf numFmtId="164" fontId="3" fillId="2" borderId="0" xfId="0" applyNumberFormat="1" applyFont="1" applyFill="1" applyAlignment="1">
      <alignment horizontal="center" vertical="center"/>
    </xf>
    <xf numFmtId="49" fontId="6" fillId="2" borderId="1" xfId="2"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3" fillId="2" borderId="1" xfId="0" applyNumberFormat="1" applyFont="1" applyFill="1" applyBorder="1" applyAlignment="1">
      <alignment horizontal="center" vertical="center"/>
    </xf>
    <xf numFmtId="166" fontId="5" fillId="2" borderId="2" xfId="0" applyNumberFormat="1" applyFont="1" applyFill="1" applyBorder="1" applyAlignment="1">
      <alignment horizontal="center" vertical="center" wrapText="1"/>
    </xf>
    <xf numFmtId="166" fontId="7" fillId="2" borderId="2"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xf>
    <xf numFmtId="166" fontId="9" fillId="2" borderId="1" xfId="0" applyNumberFormat="1" applyFont="1" applyFill="1" applyBorder="1" applyAlignment="1">
      <alignment horizontal="center" vertical="center"/>
    </xf>
    <xf numFmtId="0" fontId="13" fillId="0" borderId="0" xfId="0" applyFont="1" applyAlignment="1">
      <alignment horizontal="left" vertical="center" wrapText="1"/>
    </xf>
    <xf numFmtId="0" fontId="11" fillId="0" borderId="0" xfId="0" applyFont="1" applyFill="1" applyBorder="1" applyAlignment="1">
      <alignment horizontal="center" vertical="center" wrapText="1"/>
    </xf>
    <xf numFmtId="49" fontId="6" fillId="2" borderId="3" xfId="2" applyNumberFormat="1" applyFont="1" applyFill="1" applyBorder="1" applyAlignment="1">
      <alignment horizontal="center" vertical="center" wrapText="1"/>
    </xf>
    <xf numFmtId="166" fontId="5" fillId="2" borderId="8" xfId="0" applyNumberFormat="1" applyFont="1" applyFill="1" applyBorder="1" applyAlignment="1">
      <alignment horizontal="center" vertical="center" wrapText="1"/>
    </xf>
    <xf numFmtId="0" fontId="6" fillId="2" borderId="3" xfId="2" applyFont="1" applyFill="1" applyBorder="1" applyAlignment="1">
      <alignment horizontal="center" vertical="center" wrapText="1"/>
    </xf>
    <xf numFmtId="3" fontId="6" fillId="2" borderId="3" xfId="2"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7" xfId="0" applyFont="1" applyBorder="1" applyAlignment="1">
      <alignment horizontal="distributed" vertical="center" wrapText="1"/>
    </xf>
    <xf numFmtId="0" fontId="13" fillId="0" borderId="0" xfId="0" applyFont="1" applyAlignment="1">
      <alignment horizontal="distributed"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165" fontId="4" fillId="2" borderId="4" xfId="0" applyNumberFormat="1" applyFont="1" applyFill="1" applyBorder="1" applyAlignment="1">
      <alignment horizontal="center" vertical="center"/>
    </xf>
    <xf numFmtId="165" fontId="4" fillId="2" borderId="5" xfId="0" applyNumberFormat="1" applyFont="1" applyFill="1" applyBorder="1" applyAlignment="1">
      <alignment horizontal="center" vertical="center"/>
    </xf>
    <xf numFmtId="0" fontId="11" fillId="3" borderId="1" xfId="0"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cellXfs>
  <cellStyles count="3">
    <cellStyle name="Normal" xfId="0" builtinId="0"/>
    <cellStyle name="Normal 2" xfId="1"/>
    <cellStyle name="Normal_Plan1" xfId="2"/>
  </cellStyles>
  <dxfs count="0"/>
  <tableStyles count="0" defaultTableStyle="TableStyleMedium9" defaultPivotStyle="PivotStyleLight16"/>
  <colors>
    <mruColors>
      <color rgb="FFFF66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228600</xdr:colOff>
      <xdr:row>59</xdr:row>
      <xdr:rowOff>0</xdr:rowOff>
    </xdr:from>
    <xdr:ext cx="184731" cy="264560"/>
    <xdr:sp macro="" textlink="">
      <xdr:nvSpPr>
        <xdr:cNvPr id="4" name="CaixaDeTexto 3"/>
        <xdr:cNvSpPr txBox="1"/>
      </xdr:nvSpPr>
      <xdr:spPr>
        <a:xfrm>
          <a:off x="168592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12</xdr:row>
      <xdr:rowOff>0</xdr:rowOff>
    </xdr:from>
    <xdr:ext cx="184731" cy="264560"/>
    <xdr:sp macro="" textlink="">
      <xdr:nvSpPr>
        <xdr:cNvPr id="6" name="CaixaDeTexto 5"/>
        <xdr:cNvSpPr txBox="1"/>
      </xdr:nvSpPr>
      <xdr:spPr>
        <a:xfrm>
          <a:off x="168592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13</xdr:row>
      <xdr:rowOff>0</xdr:rowOff>
    </xdr:from>
    <xdr:ext cx="184731" cy="264560"/>
    <xdr:sp macro="" textlink="">
      <xdr:nvSpPr>
        <xdr:cNvPr id="7" name="CaixaDeTexto 6"/>
        <xdr:cNvSpPr txBox="1"/>
      </xdr:nvSpPr>
      <xdr:spPr>
        <a:xfrm>
          <a:off x="1304925" y="473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19</xdr:row>
      <xdr:rowOff>0</xdr:rowOff>
    </xdr:from>
    <xdr:ext cx="184731" cy="264560"/>
    <xdr:sp macro="" textlink="">
      <xdr:nvSpPr>
        <xdr:cNvPr id="8" name="CaixaDeTexto 7"/>
        <xdr:cNvSpPr txBox="1"/>
      </xdr:nvSpPr>
      <xdr:spPr>
        <a:xfrm>
          <a:off x="1304925" y="473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20</xdr:row>
      <xdr:rowOff>0</xdr:rowOff>
    </xdr:from>
    <xdr:ext cx="184731" cy="264560"/>
    <xdr:sp macro="" textlink="">
      <xdr:nvSpPr>
        <xdr:cNvPr id="9" name="CaixaDeTexto 8"/>
        <xdr:cNvSpPr txBox="1"/>
      </xdr:nvSpPr>
      <xdr:spPr>
        <a:xfrm>
          <a:off x="1304925" y="729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21</xdr:row>
      <xdr:rowOff>0</xdr:rowOff>
    </xdr:from>
    <xdr:ext cx="184731" cy="264560"/>
    <xdr:sp macro="" textlink="">
      <xdr:nvSpPr>
        <xdr:cNvPr id="10" name="CaixaDeTexto 9"/>
        <xdr:cNvSpPr txBox="1"/>
      </xdr:nvSpPr>
      <xdr:spPr>
        <a:xfrm>
          <a:off x="1304925" y="729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twoCellAnchor>
    <xdr:from>
      <xdr:col>0</xdr:col>
      <xdr:colOff>168088</xdr:colOff>
      <xdr:row>0</xdr:row>
      <xdr:rowOff>134471</xdr:rowOff>
    </xdr:from>
    <xdr:to>
      <xdr:col>1</xdr:col>
      <xdr:colOff>257267</xdr:colOff>
      <xdr:row>2</xdr:row>
      <xdr:rowOff>212912</xdr:rowOff>
    </xdr:to>
    <xdr:pic>
      <xdr:nvPicPr>
        <xdr:cNvPr id="12"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168088" y="134471"/>
          <a:ext cx="548620" cy="63873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43"/>
  <sheetViews>
    <sheetView tabSelected="1" view="pageBreakPreview" zoomScale="85" zoomScaleSheetLayoutView="85" workbookViewId="0">
      <selection activeCell="A3" sqref="A3:F3"/>
    </sheetView>
  </sheetViews>
  <sheetFormatPr defaultRowHeight="41.25" customHeight="1"/>
  <cols>
    <col min="1" max="1" width="6.85546875" style="1" bestFit="1" customWidth="1"/>
    <col min="2" max="2" width="12" style="1" customWidth="1"/>
    <col min="3" max="3" width="9.28515625" style="1" customWidth="1"/>
    <col min="4" max="4" width="61.42578125" style="2" customWidth="1"/>
    <col min="5" max="5" width="18.42578125" style="8" customWidth="1"/>
    <col min="6" max="6" width="20" style="8" customWidth="1"/>
    <col min="7" max="16384" width="9.140625" style="1"/>
  </cols>
  <sheetData>
    <row r="1" spans="1:6" ht="21.95" customHeight="1">
      <c r="A1" s="33" t="s">
        <v>414</v>
      </c>
      <c r="B1" s="33"/>
      <c r="C1" s="33"/>
      <c r="D1" s="33"/>
      <c r="E1" s="33"/>
      <c r="F1" s="33"/>
    </row>
    <row r="2" spans="1:6" ht="21.95" customHeight="1">
      <c r="A2" s="34" t="s">
        <v>415</v>
      </c>
      <c r="B2" s="34"/>
      <c r="C2" s="34"/>
      <c r="D2" s="34"/>
      <c r="E2" s="34"/>
      <c r="F2" s="34"/>
    </row>
    <row r="3" spans="1:6" ht="21.95" customHeight="1">
      <c r="A3" s="33" t="s">
        <v>433</v>
      </c>
      <c r="B3" s="33"/>
      <c r="C3" s="33"/>
      <c r="D3" s="33"/>
      <c r="E3" s="33"/>
      <c r="F3" s="33"/>
    </row>
    <row r="4" spans="1:6" ht="25.5" customHeight="1">
      <c r="A4" s="32" t="s">
        <v>432</v>
      </c>
      <c r="B4" s="32"/>
      <c r="C4" s="32"/>
      <c r="D4" s="32"/>
      <c r="E4" s="32"/>
      <c r="F4" s="32"/>
    </row>
    <row r="5" spans="1:6" ht="16.5">
      <c r="A5" s="17"/>
      <c r="B5" s="17"/>
      <c r="C5" s="17"/>
      <c r="D5" s="17"/>
      <c r="E5" s="17"/>
      <c r="F5" s="17"/>
    </row>
    <row r="6" spans="1:6" ht="41.25" customHeight="1">
      <c r="A6" s="10" t="s">
        <v>0</v>
      </c>
      <c r="B6" s="10" t="s">
        <v>411</v>
      </c>
      <c r="C6" s="10" t="s">
        <v>412</v>
      </c>
      <c r="D6" s="10" t="s">
        <v>413</v>
      </c>
      <c r="E6" s="7" t="s">
        <v>16</v>
      </c>
      <c r="F6" s="7" t="s">
        <v>410</v>
      </c>
    </row>
    <row r="7" spans="1:6" ht="30" customHeight="1">
      <c r="A7" s="18" t="s">
        <v>1</v>
      </c>
      <c r="B7" s="19">
        <f>100+3+10+10+10+20</f>
        <v>153</v>
      </c>
      <c r="C7" s="20" t="s">
        <v>203</v>
      </c>
      <c r="D7" s="21" t="s">
        <v>206</v>
      </c>
      <c r="E7" s="22"/>
      <c r="F7" s="22"/>
    </row>
    <row r="8" spans="1:6" ht="30" customHeight="1">
      <c r="A8" s="9" t="s">
        <v>2</v>
      </c>
      <c r="B8" s="12">
        <f>20+5+5+10+10+10</f>
        <v>60</v>
      </c>
      <c r="C8" s="3" t="s">
        <v>203</v>
      </c>
      <c r="D8" s="4" t="s">
        <v>207</v>
      </c>
      <c r="E8" s="11"/>
      <c r="F8" s="11"/>
    </row>
    <row r="9" spans="1:6" ht="36.75" customHeight="1">
      <c r="A9" s="9" t="s">
        <v>3</v>
      </c>
      <c r="B9" s="12">
        <f>50+2+5+10+10</f>
        <v>77</v>
      </c>
      <c r="C9" s="3" t="s">
        <v>203</v>
      </c>
      <c r="D9" s="4" t="s">
        <v>208</v>
      </c>
      <c r="E9" s="11"/>
      <c r="F9" s="11"/>
    </row>
    <row r="10" spans="1:6" ht="30" customHeight="1">
      <c r="A10" s="9" t="s">
        <v>4</v>
      </c>
      <c r="B10" s="12">
        <f>100+10+10</f>
        <v>120</v>
      </c>
      <c r="C10" s="3" t="s">
        <v>203</v>
      </c>
      <c r="D10" s="4" t="s">
        <v>209</v>
      </c>
      <c r="E10" s="11"/>
      <c r="F10" s="11"/>
    </row>
    <row r="11" spans="1:6" ht="40.5" customHeight="1">
      <c r="A11" s="9" t="s">
        <v>5</v>
      </c>
      <c r="B11" s="12">
        <f>10+20+3+2+5+3+5+5</f>
        <v>53</v>
      </c>
      <c r="C11" s="3" t="s">
        <v>203</v>
      </c>
      <c r="D11" s="4" t="s">
        <v>210</v>
      </c>
      <c r="E11" s="11"/>
      <c r="F11" s="11"/>
    </row>
    <row r="12" spans="1:6" ht="30" customHeight="1">
      <c r="A12" s="9" t="s">
        <v>6</v>
      </c>
      <c r="B12" s="12">
        <f>800+1+4+5</f>
        <v>810</v>
      </c>
      <c r="C12" s="3" t="s">
        <v>203</v>
      </c>
      <c r="D12" s="4" t="s">
        <v>211</v>
      </c>
      <c r="E12" s="11"/>
      <c r="F12" s="11"/>
    </row>
    <row r="13" spans="1:6" ht="30" customHeight="1">
      <c r="A13" s="9" t="s">
        <v>7</v>
      </c>
      <c r="B13" s="13">
        <f>4000+20+3+1+10+10+60</f>
        <v>4104</v>
      </c>
      <c r="C13" s="3" t="s">
        <v>203</v>
      </c>
      <c r="D13" s="4" t="s">
        <v>212</v>
      </c>
      <c r="E13" s="11"/>
      <c r="F13" s="11"/>
    </row>
    <row r="14" spans="1:6" ht="30" customHeight="1">
      <c r="A14" s="9" t="s">
        <v>8</v>
      </c>
      <c r="B14" s="13">
        <f>400+8</f>
        <v>408</v>
      </c>
      <c r="C14" s="3" t="s">
        <v>203</v>
      </c>
      <c r="D14" s="4" t="s">
        <v>213</v>
      </c>
      <c r="E14" s="11"/>
      <c r="F14" s="11"/>
    </row>
    <row r="15" spans="1:6" ht="30" customHeight="1">
      <c r="A15" s="9" t="s">
        <v>9</v>
      </c>
      <c r="B15" s="13">
        <f>20+10+4+10+2+10</f>
        <v>56</v>
      </c>
      <c r="C15" s="3" t="s">
        <v>203</v>
      </c>
      <c r="D15" s="4" t="s">
        <v>214</v>
      </c>
      <c r="E15" s="11"/>
      <c r="F15" s="11"/>
    </row>
    <row r="16" spans="1:6" ht="39" customHeight="1">
      <c r="A16" s="9" t="s">
        <v>10</v>
      </c>
      <c r="B16" s="13">
        <f>0+5+10+10+20</f>
        <v>45</v>
      </c>
      <c r="C16" s="3" t="s">
        <v>203</v>
      </c>
      <c r="D16" s="4" t="s">
        <v>215</v>
      </c>
      <c r="E16" s="11"/>
      <c r="F16" s="11"/>
    </row>
    <row r="17" spans="1:6" ht="42" customHeight="1">
      <c r="A17" s="9" t="s">
        <v>11</v>
      </c>
      <c r="B17" s="13">
        <f>0+30+50+5+10</f>
        <v>95</v>
      </c>
      <c r="C17" s="3" t="s">
        <v>203</v>
      </c>
      <c r="D17" s="4" t="s">
        <v>216</v>
      </c>
      <c r="E17" s="11"/>
      <c r="F17" s="11"/>
    </row>
    <row r="18" spans="1:6" ht="44.25" customHeight="1">
      <c r="A18" s="9" t="s">
        <v>12</v>
      </c>
      <c r="B18" s="13">
        <f>0+5+10+10+5+10</f>
        <v>40</v>
      </c>
      <c r="C18" s="3" t="s">
        <v>203</v>
      </c>
      <c r="D18" s="4" t="s">
        <v>217</v>
      </c>
      <c r="E18" s="11"/>
      <c r="F18" s="11"/>
    </row>
    <row r="19" spans="1:6" ht="39.75" customHeight="1">
      <c r="A19" s="9" t="s">
        <v>13</v>
      </c>
      <c r="B19" s="13">
        <f>10000+100+30+10+10+20+60+50+13+20+30</f>
        <v>10343</v>
      </c>
      <c r="C19" s="3" t="s">
        <v>203</v>
      </c>
      <c r="D19" s="4" t="s">
        <v>218</v>
      </c>
      <c r="E19" s="11"/>
      <c r="F19" s="11"/>
    </row>
    <row r="20" spans="1:6" ht="42" customHeight="1">
      <c r="A20" s="9" t="s">
        <v>14</v>
      </c>
      <c r="B20" s="13">
        <f>0+10+5+10</f>
        <v>25</v>
      </c>
      <c r="C20" s="3" t="s">
        <v>203</v>
      </c>
      <c r="D20" s="4" t="s">
        <v>219</v>
      </c>
      <c r="E20" s="11"/>
      <c r="F20" s="11"/>
    </row>
    <row r="21" spans="1:6" ht="39.75" customHeight="1">
      <c r="A21" s="9" t="s">
        <v>15</v>
      </c>
      <c r="B21" s="13">
        <f>3000+60+6+6+20</f>
        <v>3092</v>
      </c>
      <c r="C21" s="3" t="s">
        <v>203</v>
      </c>
      <c r="D21" s="4" t="s">
        <v>220</v>
      </c>
      <c r="E21" s="11"/>
      <c r="F21" s="11"/>
    </row>
    <row r="22" spans="1:6" ht="38.25" customHeight="1">
      <c r="A22" s="9" t="s">
        <v>47</v>
      </c>
      <c r="B22" s="13">
        <f>3000+3+40</f>
        <v>3043</v>
      </c>
      <c r="C22" s="3" t="s">
        <v>203</v>
      </c>
      <c r="D22" s="4" t="s">
        <v>221</v>
      </c>
      <c r="E22" s="11"/>
      <c r="F22" s="11"/>
    </row>
    <row r="23" spans="1:6" ht="30" customHeight="1">
      <c r="A23" s="9" t="s">
        <v>48</v>
      </c>
      <c r="B23" s="13">
        <f>10000+15+6+6+10</f>
        <v>10037</v>
      </c>
      <c r="C23" s="3" t="s">
        <v>203</v>
      </c>
      <c r="D23" s="4" t="s">
        <v>222</v>
      </c>
      <c r="E23" s="11"/>
      <c r="F23" s="11"/>
    </row>
    <row r="24" spans="1:6" ht="42" customHeight="1">
      <c r="A24" s="9" t="s">
        <v>49</v>
      </c>
      <c r="B24" s="13">
        <f>3000+10+60+1+10+10</f>
        <v>3091</v>
      </c>
      <c r="C24" s="3" t="s">
        <v>203</v>
      </c>
      <c r="D24" s="4" t="s">
        <v>223</v>
      </c>
      <c r="E24" s="11"/>
      <c r="F24" s="11"/>
    </row>
    <row r="25" spans="1:6" ht="43.5" customHeight="1">
      <c r="A25" s="9" t="s">
        <v>50</v>
      </c>
      <c r="B25" s="13">
        <f>2000+5+60+1+10</f>
        <v>2076</v>
      </c>
      <c r="C25" s="3" t="s">
        <v>203</v>
      </c>
      <c r="D25" s="4" t="s">
        <v>224</v>
      </c>
      <c r="E25" s="11"/>
      <c r="F25" s="11"/>
    </row>
    <row r="26" spans="1:6" ht="38.25" customHeight="1">
      <c r="A26" s="9" t="s">
        <v>51</v>
      </c>
      <c r="B26" s="13">
        <f>1000+5+10</f>
        <v>1015</v>
      </c>
      <c r="C26" s="3" t="s">
        <v>203</v>
      </c>
      <c r="D26" s="4" t="s">
        <v>225</v>
      </c>
      <c r="E26" s="11"/>
      <c r="F26" s="11"/>
    </row>
    <row r="27" spans="1:6" ht="39" customHeight="1">
      <c r="A27" s="9" t="s">
        <v>17</v>
      </c>
      <c r="B27" s="13">
        <f>1500+6+60+6+5</f>
        <v>1577</v>
      </c>
      <c r="C27" s="3" t="s">
        <v>203</v>
      </c>
      <c r="D27" s="4" t="s">
        <v>226</v>
      </c>
      <c r="E27" s="11"/>
      <c r="F27" s="11"/>
    </row>
    <row r="28" spans="1:6" ht="42" customHeight="1">
      <c r="A28" s="9" t="s">
        <v>18</v>
      </c>
      <c r="B28" s="13">
        <f>500+50+10+5</f>
        <v>565</v>
      </c>
      <c r="C28" s="3" t="s">
        <v>203</v>
      </c>
      <c r="D28" s="4" t="s">
        <v>227</v>
      </c>
      <c r="E28" s="11"/>
      <c r="F28" s="11"/>
    </row>
    <row r="29" spans="1:6" ht="30" customHeight="1">
      <c r="A29" s="9" t="s">
        <v>19</v>
      </c>
      <c r="B29" s="13">
        <f>2000+10+5</f>
        <v>2015</v>
      </c>
      <c r="C29" s="3" t="s">
        <v>203</v>
      </c>
      <c r="D29" s="4" t="s">
        <v>228</v>
      </c>
      <c r="E29" s="11"/>
      <c r="F29" s="11"/>
    </row>
    <row r="30" spans="1:6" ht="39.75" customHeight="1">
      <c r="A30" s="9" t="s">
        <v>20</v>
      </c>
      <c r="B30" s="13">
        <f>2000+15+1+5</f>
        <v>2021</v>
      </c>
      <c r="C30" s="3" t="s">
        <v>203</v>
      </c>
      <c r="D30" s="4" t="s">
        <v>229</v>
      </c>
      <c r="E30" s="11"/>
      <c r="F30" s="11"/>
    </row>
    <row r="31" spans="1:6" ht="43.5" customHeight="1">
      <c r="A31" s="9" t="s">
        <v>21</v>
      </c>
      <c r="B31" s="13">
        <f>0+30+20+10+20+50</f>
        <v>130</v>
      </c>
      <c r="C31" s="3" t="s">
        <v>203</v>
      </c>
      <c r="D31" s="4" t="s">
        <v>230</v>
      </c>
      <c r="E31" s="11"/>
      <c r="F31" s="11"/>
    </row>
    <row r="32" spans="1:6" ht="38.25" customHeight="1">
      <c r="A32" s="9" t="s">
        <v>22</v>
      </c>
      <c r="B32" s="13">
        <f>1500+500+50+30+50+20+30+20+600+500+10+20+50+40</f>
        <v>3420</v>
      </c>
      <c r="C32" s="3" t="s">
        <v>203</v>
      </c>
      <c r="D32" s="4" t="s">
        <v>231</v>
      </c>
      <c r="E32" s="11"/>
      <c r="F32" s="11"/>
    </row>
    <row r="33" spans="1:6" ht="49.5" customHeight="1">
      <c r="A33" s="9" t="s">
        <v>23</v>
      </c>
      <c r="B33" s="13">
        <f>0+10+30+30+20+20+50+20</f>
        <v>180</v>
      </c>
      <c r="C33" s="3" t="s">
        <v>203</v>
      </c>
      <c r="D33" s="4" t="s">
        <v>232</v>
      </c>
      <c r="E33" s="11"/>
      <c r="F33" s="11"/>
    </row>
    <row r="34" spans="1:6" ht="30" customHeight="1">
      <c r="A34" s="9" t="s">
        <v>24</v>
      </c>
      <c r="B34" s="13">
        <f>4000+500+400+60+20+20+80+50+200+300+50+50+30+40</f>
        <v>5800</v>
      </c>
      <c r="C34" s="3" t="s">
        <v>203</v>
      </c>
      <c r="D34" s="4" t="s">
        <v>233</v>
      </c>
      <c r="E34" s="11"/>
      <c r="F34" s="11"/>
    </row>
    <row r="35" spans="1:6" ht="30" customHeight="1">
      <c r="A35" s="9" t="s">
        <v>25</v>
      </c>
      <c r="B35" s="13">
        <f>4000+500+200+60+20+20+90+50+200+300+50+50+30+40</f>
        <v>5610</v>
      </c>
      <c r="C35" s="3" t="s">
        <v>203</v>
      </c>
      <c r="D35" s="4" t="s">
        <v>234</v>
      </c>
      <c r="E35" s="11"/>
      <c r="F35" s="11"/>
    </row>
    <row r="36" spans="1:6" ht="30" customHeight="1">
      <c r="A36" s="9" t="s">
        <v>26</v>
      </c>
      <c r="B36" s="13">
        <f>4000+200+200+60+20+5+35+50+200+30+20+50+30+40</f>
        <v>4940</v>
      </c>
      <c r="C36" s="3" t="s">
        <v>203</v>
      </c>
      <c r="D36" s="4" t="s">
        <v>235</v>
      </c>
      <c r="E36" s="11"/>
      <c r="F36" s="11"/>
    </row>
    <row r="37" spans="1:6" ht="30" customHeight="1">
      <c r="A37" s="9" t="s">
        <v>408</v>
      </c>
      <c r="B37" s="13">
        <f>0+20+10+10</f>
        <v>40</v>
      </c>
      <c r="C37" s="3" t="s">
        <v>203</v>
      </c>
      <c r="D37" s="4" t="s">
        <v>236</v>
      </c>
      <c r="E37" s="11"/>
      <c r="F37" s="11"/>
    </row>
    <row r="38" spans="1:6" ht="42" customHeight="1">
      <c r="A38" s="9" t="s">
        <v>27</v>
      </c>
      <c r="B38" s="13">
        <f>400+10+5+12+10</f>
        <v>437</v>
      </c>
      <c r="C38" s="3" t="s">
        <v>203</v>
      </c>
      <c r="D38" s="4" t="s">
        <v>237</v>
      </c>
      <c r="E38" s="11"/>
      <c r="F38" s="11"/>
    </row>
    <row r="39" spans="1:6" ht="30" customHeight="1">
      <c r="A39" s="9" t="s">
        <v>28</v>
      </c>
      <c r="B39" s="13">
        <f>400+1+12+2+1+5</f>
        <v>421</v>
      </c>
      <c r="C39" s="3" t="s">
        <v>203</v>
      </c>
      <c r="D39" s="4" t="s">
        <v>238</v>
      </c>
      <c r="E39" s="11"/>
      <c r="F39" s="11"/>
    </row>
    <row r="40" spans="1:6" ht="30" customHeight="1">
      <c r="A40" s="9" t="s">
        <v>29</v>
      </c>
      <c r="B40" s="13">
        <f>400+2+1+5</f>
        <v>408</v>
      </c>
      <c r="C40" s="3" t="s">
        <v>203</v>
      </c>
      <c r="D40" s="4" t="s">
        <v>239</v>
      </c>
      <c r="E40" s="11"/>
      <c r="F40" s="11"/>
    </row>
    <row r="41" spans="1:6" ht="30" customHeight="1">
      <c r="A41" s="9" t="s">
        <v>30</v>
      </c>
      <c r="B41" s="13">
        <f>400+2+1+5</f>
        <v>408</v>
      </c>
      <c r="C41" s="3" t="s">
        <v>203</v>
      </c>
      <c r="D41" s="4" t="s">
        <v>240</v>
      </c>
      <c r="E41" s="11"/>
      <c r="F41" s="11"/>
    </row>
    <row r="42" spans="1:6" ht="30" customHeight="1">
      <c r="A42" s="9" t="s">
        <v>31</v>
      </c>
      <c r="B42" s="13">
        <f>800+100+50+5+12+30+1+30</f>
        <v>1028</v>
      </c>
      <c r="C42" s="3" t="s">
        <v>203</v>
      </c>
      <c r="D42" s="4" t="s">
        <v>241</v>
      </c>
      <c r="E42" s="11"/>
      <c r="F42" s="11"/>
    </row>
    <row r="43" spans="1:6" ht="30" customHeight="1">
      <c r="A43" s="9" t="s">
        <v>32</v>
      </c>
      <c r="B43" s="13">
        <f>0+5+1+30</f>
        <v>36</v>
      </c>
      <c r="C43" s="3" t="s">
        <v>203</v>
      </c>
      <c r="D43" s="4" t="s">
        <v>242</v>
      </c>
      <c r="E43" s="11"/>
      <c r="F43" s="11"/>
    </row>
    <row r="44" spans="1:6" ht="30" customHeight="1">
      <c r="A44" s="9" t="s">
        <v>33</v>
      </c>
      <c r="B44" s="13">
        <f>0+10+5+1+30</f>
        <v>46</v>
      </c>
      <c r="C44" s="3" t="s">
        <v>203</v>
      </c>
      <c r="D44" s="4" t="s">
        <v>243</v>
      </c>
      <c r="E44" s="11"/>
      <c r="F44" s="11"/>
    </row>
    <row r="45" spans="1:6" ht="30" customHeight="1">
      <c r="A45" s="9" t="s">
        <v>34</v>
      </c>
      <c r="B45" s="13">
        <f>0+10+5+1+30+10</f>
        <v>56</v>
      </c>
      <c r="C45" s="3" t="s">
        <v>203</v>
      </c>
      <c r="D45" s="4" t="s">
        <v>244</v>
      </c>
      <c r="E45" s="11"/>
      <c r="F45" s="11"/>
    </row>
    <row r="46" spans="1:6" ht="30" customHeight="1">
      <c r="A46" s="9" t="s">
        <v>35</v>
      </c>
      <c r="B46" s="13">
        <f>100+10+10+1+12+25+1+1+10</f>
        <v>170</v>
      </c>
      <c r="C46" s="3" t="s">
        <v>203</v>
      </c>
      <c r="D46" s="4" t="s">
        <v>245</v>
      </c>
      <c r="E46" s="11"/>
      <c r="F46" s="11"/>
    </row>
    <row r="47" spans="1:6" ht="30" customHeight="1">
      <c r="A47" s="9" t="s">
        <v>36</v>
      </c>
      <c r="B47" s="13">
        <f>100+10+10+12+1+10</f>
        <v>143</v>
      </c>
      <c r="C47" s="3" t="s">
        <v>203</v>
      </c>
      <c r="D47" s="4" t="s">
        <v>246</v>
      </c>
      <c r="E47" s="11"/>
      <c r="F47" s="11"/>
    </row>
    <row r="48" spans="1:6" ht="30" customHeight="1">
      <c r="A48" s="9" t="s">
        <v>37</v>
      </c>
      <c r="B48" s="13">
        <f>100+10+1+10+10</f>
        <v>131</v>
      </c>
      <c r="C48" s="3" t="s">
        <v>203</v>
      </c>
      <c r="D48" s="4" t="s">
        <v>247</v>
      </c>
      <c r="E48" s="11"/>
      <c r="F48" s="11"/>
    </row>
    <row r="49" spans="1:6" ht="30" customHeight="1">
      <c r="A49" s="9" t="s">
        <v>38</v>
      </c>
      <c r="B49" s="13">
        <f>2+1+5+2+1+1+2+1+10+40</f>
        <v>65</v>
      </c>
      <c r="C49" s="3" t="s">
        <v>203</v>
      </c>
      <c r="D49" s="4" t="s">
        <v>248</v>
      </c>
      <c r="E49" s="11"/>
      <c r="F49" s="11"/>
    </row>
    <row r="50" spans="1:6" ht="30" customHeight="1">
      <c r="A50" s="9" t="s">
        <v>39</v>
      </c>
      <c r="B50" s="13">
        <f>400+20+20+30+20+50</f>
        <v>540</v>
      </c>
      <c r="C50" s="3" t="s">
        <v>203</v>
      </c>
      <c r="D50" s="4" t="s">
        <v>249</v>
      </c>
      <c r="E50" s="11"/>
      <c r="F50" s="11"/>
    </row>
    <row r="51" spans="1:6" ht="36.75" customHeight="1">
      <c r="A51" s="9" t="s">
        <v>40</v>
      </c>
      <c r="B51" s="13">
        <f>400+20+20+30+20+50</f>
        <v>540</v>
      </c>
      <c r="C51" s="3" t="s">
        <v>203</v>
      </c>
      <c r="D51" s="4" t="s">
        <v>250</v>
      </c>
      <c r="E51" s="11"/>
      <c r="F51" s="11"/>
    </row>
    <row r="52" spans="1:6" ht="41.25" customHeight="1">
      <c r="A52" s="9" t="s">
        <v>41</v>
      </c>
      <c r="B52" s="13">
        <f>400+20+20+30+20+50</f>
        <v>540</v>
      </c>
      <c r="C52" s="3" t="s">
        <v>203</v>
      </c>
      <c r="D52" s="4" t="s">
        <v>251</v>
      </c>
      <c r="E52" s="11"/>
      <c r="F52" s="11"/>
    </row>
    <row r="53" spans="1:6" ht="30" customHeight="1">
      <c r="A53" s="9" t="s">
        <v>42</v>
      </c>
      <c r="B53" s="13">
        <f>400+20+20+30+5+20+50</f>
        <v>545</v>
      </c>
      <c r="C53" s="3" t="s">
        <v>203</v>
      </c>
      <c r="D53" s="4" t="s">
        <v>252</v>
      </c>
      <c r="E53" s="11"/>
      <c r="F53" s="11"/>
    </row>
    <row r="54" spans="1:6" ht="42" customHeight="1">
      <c r="A54" s="9" t="s">
        <v>43</v>
      </c>
      <c r="B54" s="13">
        <f>400+20+20+30+20+50</f>
        <v>540</v>
      </c>
      <c r="C54" s="3" t="s">
        <v>203</v>
      </c>
      <c r="D54" s="4" t="s">
        <v>253</v>
      </c>
      <c r="E54" s="11"/>
      <c r="F54" s="11"/>
    </row>
    <row r="55" spans="1:6" ht="30" customHeight="1">
      <c r="A55" s="9" t="s">
        <v>44</v>
      </c>
      <c r="B55" s="13">
        <f>400+20+20+30+20+50</f>
        <v>540</v>
      </c>
      <c r="C55" s="3" t="s">
        <v>203</v>
      </c>
      <c r="D55" s="4" t="s">
        <v>254</v>
      </c>
      <c r="E55" s="11"/>
      <c r="F55" s="11"/>
    </row>
    <row r="56" spans="1:6" ht="30" customHeight="1">
      <c r="A56" s="9" t="s">
        <v>45</v>
      </c>
      <c r="B56" s="13">
        <f>400+20+20+30+20+50</f>
        <v>540</v>
      </c>
      <c r="C56" s="3" t="s">
        <v>203</v>
      </c>
      <c r="D56" s="4" t="s">
        <v>255</v>
      </c>
      <c r="E56" s="11"/>
      <c r="F56" s="11"/>
    </row>
    <row r="57" spans="1:6" ht="43.5" customHeight="1">
      <c r="A57" s="9" t="s">
        <v>46</v>
      </c>
      <c r="B57" s="13">
        <f>400+20+20+30+20+50</f>
        <v>540</v>
      </c>
      <c r="C57" s="3" t="s">
        <v>203</v>
      </c>
      <c r="D57" s="4" t="s">
        <v>256</v>
      </c>
      <c r="E57" s="11"/>
      <c r="F57" s="11"/>
    </row>
    <row r="58" spans="1:6" ht="30" customHeight="1">
      <c r="A58" s="9" t="s">
        <v>52</v>
      </c>
      <c r="B58" s="14">
        <f>400+20+30+20+20</f>
        <v>490</v>
      </c>
      <c r="C58" s="3" t="s">
        <v>203</v>
      </c>
      <c r="D58" s="4" t="s">
        <v>257</v>
      </c>
      <c r="E58" s="11"/>
      <c r="F58" s="11"/>
    </row>
    <row r="59" spans="1:6" ht="30" customHeight="1">
      <c r="A59" s="9" t="s">
        <v>53</v>
      </c>
      <c r="B59" s="14">
        <f>400+30+20</f>
        <v>450</v>
      </c>
      <c r="C59" s="3" t="s">
        <v>203</v>
      </c>
      <c r="D59" s="4" t="s">
        <v>258</v>
      </c>
      <c r="E59" s="11"/>
      <c r="F59" s="11"/>
    </row>
    <row r="60" spans="1:6" ht="30" customHeight="1">
      <c r="A60" s="9" t="s">
        <v>54</v>
      </c>
      <c r="B60" s="14">
        <f>200+100+100+20+50+30+12+50+10+50+100+20</f>
        <v>742</v>
      </c>
      <c r="C60" s="3" t="s">
        <v>203</v>
      </c>
      <c r="D60" s="4" t="s">
        <v>259</v>
      </c>
      <c r="E60" s="11"/>
      <c r="F60" s="11"/>
    </row>
    <row r="61" spans="1:6" ht="30" customHeight="1">
      <c r="A61" s="9" t="s">
        <v>55</v>
      </c>
      <c r="B61" s="14">
        <f>0+30+20+1+20+10+1+20+20</f>
        <v>122</v>
      </c>
      <c r="C61" s="3" t="s">
        <v>203</v>
      </c>
      <c r="D61" s="4" t="s">
        <v>260</v>
      </c>
      <c r="E61" s="11"/>
      <c r="F61" s="11"/>
    </row>
    <row r="62" spans="1:6" ht="30" customHeight="1">
      <c r="A62" s="9" t="s">
        <v>56</v>
      </c>
      <c r="B62" s="14">
        <f>500+1000+30+20+10+10+1+20+300+10+1+20+20</f>
        <v>1942</v>
      </c>
      <c r="C62" s="3" t="s">
        <v>203</v>
      </c>
      <c r="D62" s="4" t="s">
        <v>261</v>
      </c>
      <c r="E62" s="11"/>
      <c r="F62" s="11"/>
    </row>
    <row r="63" spans="1:6" ht="30" customHeight="1">
      <c r="A63" s="9" t="s">
        <v>57</v>
      </c>
      <c r="B63" s="14">
        <f>200+30+20+10+5+10+1+20+10+1+20+20</f>
        <v>347</v>
      </c>
      <c r="C63" s="3" t="s">
        <v>203</v>
      </c>
      <c r="D63" s="4" t="s">
        <v>262</v>
      </c>
      <c r="E63" s="11"/>
      <c r="F63" s="11"/>
    </row>
    <row r="64" spans="1:6" ht="30" customHeight="1">
      <c r="A64" s="9" t="s">
        <v>58</v>
      </c>
      <c r="B64" s="14">
        <f>1000+30+10+5+10+1+20+10+1+20+20</f>
        <v>1127</v>
      </c>
      <c r="C64" s="3" t="s">
        <v>203</v>
      </c>
      <c r="D64" s="4" t="s">
        <v>263</v>
      </c>
      <c r="E64" s="11"/>
      <c r="F64" s="11"/>
    </row>
    <row r="65" spans="1:6" ht="51.75" customHeight="1">
      <c r="A65" s="9" t="s">
        <v>59</v>
      </c>
      <c r="B65" s="14">
        <f>300+3+5+10</f>
        <v>318</v>
      </c>
      <c r="C65" s="3" t="s">
        <v>203</v>
      </c>
      <c r="D65" s="4" t="s">
        <v>264</v>
      </c>
      <c r="E65" s="11"/>
      <c r="F65" s="11"/>
    </row>
    <row r="66" spans="1:6" ht="30" customHeight="1">
      <c r="A66" s="9" t="s">
        <v>60</v>
      </c>
      <c r="B66" s="14">
        <f>400+1+2</f>
        <v>403</v>
      </c>
      <c r="C66" s="3" t="s">
        <v>203</v>
      </c>
      <c r="D66" s="4" t="s">
        <v>265</v>
      </c>
      <c r="E66" s="11"/>
      <c r="F66" s="11"/>
    </row>
    <row r="67" spans="1:6" ht="30" customHeight="1">
      <c r="A67" s="9" t="s">
        <v>61</v>
      </c>
      <c r="B67" s="14">
        <f>10+10+12+20+10+10+20+10</f>
        <v>102</v>
      </c>
      <c r="C67" s="3" t="s">
        <v>203</v>
      </c>
      <c r="D67" s="4" t="s">
        <v>407</v>
      </c>
      <c r="E67" s="11"/>
      <c r="F67" s="11"/>
    </row>
    <row r="68" spans="1:6" ht="30" customHeight="1">
      <c r="A68" s="9" t="s">
        <v>62</v>
      </c>
      <c r="B68" s="14">
        <f>2000+10+10+20+10</f>
        <v>2050</v>
      </c>
      <c r="C68" s="3" t="s">
        <v>203</v>
      </c>
      <c r="D68" s="4" t="s">
        <v>266</v>
      </c>
      <c r="E68" s="11"/>
      <c r="F68" s="11"/>
    </row>
    <row r="69" spans="1:6" ht="30" customHeight="1">
      <c r="A69" s="9" t="s">
        <v>63</v>
      </c>
      <c r="B69" s="14">
        <f>0+20+20+5+10+20+10+10+10</f>
        <v>105</v>
      </c>
      <c r="C69" s="3" t="s">
        <v>203</v>
      </c>
      <c r="D69" s="4" t="s">
        <v>267</v>
      </c>
      <c r="E69" s="11"/>
      <c r="F69" s="11"/>
    </row>
    <row r="70" spans="1:6" ht="30" customHeight="1">
      <c r="A70" s="9" t="s">
        <v>64</v>
      </c>
      <c r="B70" s="14">
        <f>100+100+20+100+2+10</f>
        <v>332</v>
      </c>
      <c r="C70" s="3" t="s">
        <v>203</v>
      </c>
      <c r="D70" s="4" t="s">
        <v>268</v>
      </c>
      <c r="E70" s="11"/>
      <c r="F70" s="11"/>
    </row>
    <row r="71" spans="1:6" ht="30" customHeight="1">
      <c r="A71" s="9" t="s">
        <v>65</v>
      </c>
      <c r="B71" s="14">
        <f>2800+5+12+20+10+10+20</f>
        <v>2877</v>
      </c>
      <c r="C71" s="3" t="s">
        <v>203</v>
      </c>
      <c r="D71" s="4" t="s">
        <v>269</v>
      </c>
      <c r="E71" s="11"/>
      <c r="F71" s="11"/>
    </row>
    <row r="72" spans="1:6" ht="30" customHeight="1">
      <c r="A72" s="9" t="s">
        <v>66</v>
      </c>
      <c r="B72" s="14">
        <f>0+20+30</f>
        <v>50</v>
      </c>
      <c r="C72" s="3" t="s">
        <v>203</v>
      </c>
      <c r="D72" s="4" t="s">
        <v>270</v>
      </c>
      <c r="E72" s="11"/>
      <c r="F72" s="11"/>
    </row>
    <row r="73" spans="1:6" ht="30" customHeight="1">
      <c r="A73" s="9" t="s">
        <v>67</v>
      </c>
      <c r="B73" s="15">
        <f>200+5</f>
        <v>205</v>
      </c>
      <c r="C73" s="3" t="s">
        <v>203</v>
      </c>
      <c r="D73" s="4" t="s">
        <v>271</v>
      </c>
      <c r="E73" s="11"/>
      <c r="F73" s="11"/>
    </row>
    <row r="74" spans="1:6" ht="30" customHeight="1">
      <c r="A74" s="9" t="s">
        <v>68</v>
      </c>
      <c r="B74" s="14">
        <f>200+100+50+12+40+100+20+10+20+20</f>
        <v>572</v>
      </c>
      <c r="C74" s="3" t="s">
        <v>203</v>
      </c>
      <c r="D74" s="4" t="s">
        <v>272</v>
      </c>
      <c r="E74" s="11"/>
      <c r="F74" s="11"/>
    </row>
    <row r="75" spans="1:6" ht="30" customHeight="1">
      <c r="A75" s="9" t="s">
        <v>69</v>
      </c>
      <c r="B75" s="14">
        <f>500+150+20+10+12+12+20+12+50+20</f>
        <v>806</v>
      </c>
      <c r="C75" s="3" t="s">
        <v>203</v>
      </c>
      <c r="D75" s="4" t="s">
        <v>273</v>
      </c>
      <c r="E75" s="11"/>
      <c r="F75" s="11"/>
    </row>
    <row r="76" spans="1:6" ht="39" customHeight="1">
      <c r="A76" s="9" t="s">
        <v>70</v>
      </c>
      <c r="B76" s="14">
        <f>200+6+12+12+5+10+10+20</f>
        <v>275</v>
      </c>
      <c r="C76" s="3" t="s">
        <v>203</v>
      </c>
      <c r="D76" s="4" t="s">
        <v>274</v>
      </c>
      <c r="E76" s="11"/>
      <c r="F76" s="11"/>
    </row>
    <row r="77" spans="1:6" ht="30" customHeight="1">
      <c r="A77" s="9" t="s">
        <v>71</v>
      </c>
      <c r="B77" s="14">
        <f>80+150+10+20+20+4+1+12+150+20+1+5+20</f>
        <v>493</v>
      </c>
      <c r="C77" s="3" t="s">
        <v>203</v>
      </c>
      <c r="D77" s="4" t="s">
        <v>275</v>
      </c>
      <c r="E77" s="11"/>
      <c r="F77" s="11"/>
    </row>
    <row r="78" spans="1:6" ht="60.75" customHeight="1">
      <c r="A78" s="9" t="s">
        <v>72</v>
      </c>
      <c r="B78" s="14">
        <f>5000+50</f>
        <v>5050</v>
      </c>
      <c r="C78" s="3" t="s">
        <v>203</v>
      </c>
      <c r="D78" s="4" t="s">
        <v>276</v>
      </c>
      <c r="E78" s="11"/>
      <c r="F78" s="11"/>
    </row>
    <row r="79" spans="1:6" ht="48" customHeight="1">
      <c r="A79" s="9" t="s">
        <v>73</v>
      </c>
      <c r="B79" s="14">
        <f>1000+50</f>
        <v>1050</v>
      </c>
      <c r="C79" s="3" t="s">
        <v>203</v>
      </c>
      <c r="D79" s="4" t="s">
        <v>277</v>
      </c>
      <c r="E79" s="11"/>
      <c r="F79" s="11"/>
    </row>
    <row r="80" spans="1:6" ht="30" customHeight="1">
      <c r="A80" s="9" t="s">
        <v>74</v>
      </c>
      <c r="B80" s="14">
        <f>0+50+30+50+20+12+20+20</f>
        <v>202</v>
      </c>
      <c r="C80" s="3" t="s">
        <v>203</v>
      </c>
      <c r="D80" s="4" t="s">
        <v>278</v>
      </c>
      <c r="E80" s="11"/>
      <c r="F80" s="11"/>
    </row>
    <row r="81" spans="1:6" ht="35.1" customHeight="1">
      <c r="A81" s="9" t="s">
        <v>75</v>
      </c>
      <c r="B81" s="14">
        <f>0+500+50+300+50+100+120+500+20+100+100+100</f>
        <v>1940</v>
      </c>
      <c r="C81" s="3" t="s">
        <v>203</v>
      </c>
      <c r="D81" s="4" t="s">
        <v>279</v>
      </c>
      <c r="E81" s="11"/>
      <c r="F81" s="11"/>
    </row>
    <row r="82" spans="1:6" ht="35.1" customHeight="1">
      <c r="A82" s="9" t="s">
        <v>76</v>
      </c>
      <c r="B82" s="14">
        <f>0+1000+50+300+200+100+120+500+30+100+100+100</f>
        <v>2600</v>
      </c>
      <c r="C82" s="3" t="s">
        <v>203</v>
      </c>
      <c r="D82" s="4" t="s">
        <v>280</v>
      </c>
      <c r="E82" s="11"/>
      <c r="F82" s="11"/>
    </row>
    <row r="83" spans="1:6" ht="35.1" customHeight="1">
      <c r="A83" s="9" t="s">
        <v>77</v>
      </c>
      <c r="B83" s="14">
        <f>2800+50+300+100+100+120+40+100+100+100</f>
        <v>3810</v>
      </c>
      <c r="C83" s="3" t="s">
        <v>203</v>
      </c>
      <c r="D83" s="4" t="s">
        <v>281</v>
      </c>
      <c r="E83" s="11"/>
      <c r="F83" s="11"/>
    </row>
    <row r="84" spans="1:6" ht="35.1" customHeight="1">
      <c r="A84" s="9" t="s">
        <v>78</v>
      </c>
      <c r="B84" s="14">
        <f>500+1000+50+300+100+120+10+100+100+100</f>
        <v>2380</v>
      </c>
      <c r="C84" s="3" t="s">
        <v>203</v>
      </c>
      <c r="D84" s="4" t="s">
        <v>282</v>
      </c>
      <c r="E84" s="11"/>
      <c r="F84" s="11"/>
    </row>
    <row r="85" spans="1:6" ht="35.1" customHeight="1">
      <c r="A85" s="9" t="s">
        <v>79</v>
      </c>
      <c r="B85" s="14">
        <f>0+1000+50+300+100+120+20+100+100+100</f>
        <v>1890</v>
      </c>
      <c r="C85" s="3" t="s">
        <v>203</v>
      </c>
      <c r="D85" s="4" t="s">
        <v>283</v>
      </c>
      <c r="E85" s="11"/>
      <c r="F85" s="11"/>
    </row>
    <row r="86" spans="1:6" ht="35.1" customHeight="1">
      <c r="A86" s="9" t="s">
        <v>80</v>
      </c>
      <c r="B86" s="14">
        <f>500+50+300+100+100+120+40+100+100+100</f>
        <v>1510</v>
      </c>
      <c r="C86" s="3" t="s">
        <v>203</v>
      </c>
      <c r="D86" s="4" t="s">
        <v>284</v>
      </c>
      <c r="E86" s="11"/>
      <c r="F86" s="11"/>
    </row>
    <row r="87" spans="1:6" ht="35.1" customHeight="1">
      <c r="A87" s="9" t="s">
        <v>81</v>
      </c>
      <c r="B87" s="14">
        <f>0+50+300+100+100+120+40+100+100+100</f>
        <v>1010</v>
      </c>
      <c r="C87" s="3" t="s">
        <v>203</v>
      </c>
      <c r="D87" s="4" t="s">
        <v>285</v>
      </c>
      <c r="E87" s="11"/>
      <c r="F87" s="11"/>
    </row>
    <row r="88" spans="1:6" ht="35.1" customHeight="1">
      <c r="A88" s="9" t="s">
        <v>82</v>
      </c>
      <c r="B88" s="14">
        <f>1000+50+300+50+100+100+120+40+100+100+100</f>
        <v>2060</v>
      </c>
      <c r="C88" s="3" t="s">
        <v>203</v>
      </c>
      <c r="D88" s="4" t="s">
        <v>286</v>
      </c>
      <c r="E88" s="11"/>
      <c r="F88" s="11"/>
    </row>
    <row r="89" spans="1:6" ht="35.1" customHeight="1">
      <c r="A89" s="9" t="s">
        <v>83</v>
      </c>
      <c r="B89" s="14">
        <f>0+50+300+50+100+120+20+100+100+100</f>
        <v>940</v>
      </c>
      <c r="C89" s="3" t="s">
        <v>203</v>
      </c>
      <c r="D89" s="4" t="s">
        <v>287</v>
      </c>
      <c r="E89" s="11"/>
      <c r="F89" s="11"/>
    </row>
    <row r="90" spans="1:6" ht="35.1" customHeight="1">
      <c r="A90" s="9" t="s">
        <v>84</v>
      </c>
      <c r="B90" s="14">
        <f>0+50+300+50+100+120+10+100+5+100</f>
        <v>835</v>
      </c>
      <c r="C90" s="3" t="s">
        <v>203</v>
      </c>
      <c r="D90" s="4" t="s">
        <v>288</v>
      </c>
      <c r="E90" s="11"/>
      <c r="F90" s="11"/>
    </row>
    <row r="91" spans="1:6" ht="30" customHeight="1">
      <c r="A91" s="9" t="s">
        <v>85</v>
      </c>
      <c r="B91" s="14">
        <f>50+30+10+3+5+12+20+5+5+10</f>
        <v>150</v>
      </c>
      <c r="C91" s="3" t="s">
        <v>203</v>
      </c>
      <c r="D91" s="4" t="s">
        <v>289</v>
      </c>
      <c r="E91" s="11"/>
      <c r="F91" s="11"/>
    </row>
    <row r="92" spans="1:6" ht="30" customHeight="1">
      <c r="A92" s="9" t="s">
        <v>86</v>
      </c>
      <c r="B92" s="14">
        <f>100+10+10+2+12+5+2+10+10</f>
        <v>161</v>
      </c>
      <c r="C92" s="3" t="s">
        <v>203</v>
      </c>
      <c r="D92" s="4" t="s">
        <v>290</v>
      </c>
      <c r="E92" s="11"/>
      <c r="F92" s="11"/>
    </row>
    <row r="93" spans="1:6" ht="30" customHeight="1">
      <c r="A93" s="9" t="s">
        <v>87</v>
      </c>
      <c r="B93" s="14">
        <f>80+10+10+3+5+2+12+5+2+10+10</f>
        <v>149</v>
      </c>
      <c r="C93" s="3" t="s">
        <v>203</v>
      </c>
      <c r="D93" s="4" t="s">
        <v>291</v>
      </c>
      <c r="E93" s="11"/>
      <c r="F93" s="11"/>
    </row>
    <row r="94" spans="1:6" ht="35.1" customHeight="1">
      <c r="A94" s="9" t="s">
        <v>88</v>
      </c>
      <c r="B94" s="14">
        <f>1+1+1+2+1+5+50</f>
        <v>61</v>
      </c>
      <c r="C94" s="3" t="s">
        <v>203</v>
      </c>
      <c r="D94" s="4" t="s">
        <v>292</v>
      </c>
      <c r="E94" s="11"/>
      <c r="F94" s="11"/>
    </row>
    <row r="95" spans="1:6" ht="35.1" customHeight="1">
      <c r="A95" s="9" t="s">
        <v>89</v>
      </c>
      <c r="B95" s="14">
        <f>70+2+50</f>
        <v>122</v>
      </c>
      <c r="C95" s="3" t="s">
        <v>203</v>
      </c>
      <c r="D95" s="4" t="s">
        <v>293</v>
      </c>
      <c r="E95" s="11"/>
      <c r="F95" s="11"/>
    </row>
    <row r="96" spans="1:6" ht="35.1" customHeight="1">
      <c r="A96" s="9" t="s">
        <v>90</v>
      </c>
      <c r="B96" s="14">
        <f>20+5+1+1+1+5+50</f>
        <v>83</v>
      </c>
      <c r="C96" s="3" t="s">
        <v>203</v>
      </c>
      <c r="D96" s="4" t="s">
        <v>294</v>
      </c>
      <c r="E96" s="11"/>
      <c r="F96" s="11"/>
    </row>
    <row r="97" spans="1:6" ht="35.1" customHeight="1">
      <c r="A97" s="9" t="s">
        <v>91</v>
      </c>
      <c r="B97" s="14">
        <f>20+50+5+10+20+50</f>
        <v>155</v>
      </c>
      <c r="C97" s="3" t="s">
        <v>203</v>
      </c>
      <c r="D97" s="4" t="s">
        <v>295</v>
      </c>
      <c r="E97" s="11"/>
      <c r="F97" s="11"/>
    </row>
    <row r="98" spans="1:6" ht="35.1" customHeight="1">
      <c r="A98" s="9" t="s">
        <v>92</v>
      </c>
      <c r="B98" s="14">
        <f>100+500+1+30+10+50</f>
        <v>691</v>
      </c>
      <c r="C98" s="3" t="s">
        <v>203</v>
      </c>
      <c r="D98" s="4" t="s">
        <v>296</v>
      </c>
      <c r="E98" s="11"/>
      <c r="F98" s="11"/>
    </row>
    <row r="99" spans="1:6" ht="35.1" customHeight="1">
      <c r="A99" s="9" t="s">
        <v>93</v>
      </c>
      <c r="B99" s="14">
        <f>400+50+5+5+12+3+10+10</f>
        <v>495</v>
      </c>
      <c r="C99" s="3" t="s">
        <v>203</v>
      </c>
      <c r="D99" s="4" t="s">
        <v>297</v>
      </c>
      <c r="E99" s="11"/>
      <c r="F99" s="11"/>
    </row>
    <row r="100" spans="1:6" ht="30" customHeight="1">
      <c r="A100" s="9" t="s">
        <v>94</v>
      </c>
      <c r="B100" s="14">
        <f>2000+50+5+20+5+10+10</f>
        <v>2100</v>
      </c>
      <c r="C100" s="3" t="s">
        <v>203</v>
      </c>
      <c r="D100" s="4" t="s">
        <v>298</v>
      </c>
      <c r="E100" s="11"/>
      <c r="F100" s="11"/>
    </row>
    <row r="101" spans="1:6" ht="30" customHeight="1">
      <c r="A101" s="9" t="s">
        <v>95</v>
      </c>
      <c r="B101" s="14">
        <f>30+50+20+5+10+10</f>
        <v>125</v>
      </c>
      <c r="C101" s="3" t="s">
        <v>203</v>
      </c>
      <c r="D101" s="4" t="s">
        <v>299</v>
      </c>
      <c r="E101" s="11"/>
      <c r="F101" s="11"/>
    </row>
    <row r="102" spans="1:6" ht="30" customHeight="1">
      <c r="A102" s="9" t="s">
        <v>96</v>
      </c>
      <c r="B102" s="14">
        <f>0+100+50+5+12+20+5+5+10</f>
        <v>207</v>
      </c>
      <c r="C102" s="3" t="s">
        <v>203</v>
      </c>
      <c r="D102" s="4" t="s">
        <v>300</v>
      </c>
      <c r="E102" s="11"/>
      <c r="F102" s="11"/>
    </row>
    <row r="103" spans="1:6" ht="30" customHeight="1">
      <c r="A103" s="9" t="s">
        <v>97</v>
      </c>
      <c r="B103" s="14">
        <f>50+20+5+12+20+5+5+10</f>
        <v>127</v>
      </c>
      <c r="C103" s="3" t="s">
        <v>203</v>
      </c>
      <c r="D103" s="4" t="s">
        <v>301</v>
      </c>
      <c r="E103" s="11"/>
      <c r="F103" s="11"/>
    </row>
    <row r="104" spans="1:6" ht="30" customHeight="1">
      <c r="A104" s="9" t="s">
        <v>98</v>
      </c>
      <c r="B104" s="14">
        <f>1000+20+50+2+5+5+12+20+5+5+10+40</f>
        <v>1174</v>
      </c>
      <c r="C104" s="3" t="s">
        <v>203</v>
      </c>
      <c r="D104" s="4" t="s">
        <v>302</v>
      </c>
      <c r="E104" s="11"/>
      <c r="F104" s="11"/>
    </row>
    <row r="105" spans="1:6" ht="35.1" customHeight="1">
      <c r="A105" s="9" t="s">
        <v>99</v>
      </c>
      <c r="B105" s="14">
        <f>50+100+30+10+12+5+5+10</f>
        <v>222</v>
      </c>
      <c r="C105" s="3" t="s">
        <v>203</v>
      </c>
      <c r="D105" s="4" t="s">
        <v>303</v>
      </c>
      <c r="E105" s="11"/>
      <c r="F105" s="11"/>
    </row>
    <row r="106" spans="1:6" ht="35.1" customHeight="1">
      <c r="A106" s="9" t="s">
        <v>100</v>
      </c>
      <c r="B106" s="14">
        <f>1700</f>
        <v>1700</v>
      </c>
      <c r="C106" s="3" t="s">
        <v>203</v>
      </c>
      <c r="D106" s="4" t="s">
        <v>304</v>
      </c>
      <c r="E106" s="11"/>
      <c r="F106" s="11"/>
    </row>
    <row r="107" spans="1:6" ht="35.1" customHeight="1">
      <c r="A107" s="9" t="s">
        <v>101</v>
      </c>
      <c r="B107" s="14">
        <f>10+2+12+2+2+5+40</f>
        <v>73</v>
      </c>
      <c r="C107" s="3" t="s">
        <v>203</v>
      </c>
      <c r="D107" s="4" t="s">
        <v>305</v>
      </c>
      <c r="E107" s="11"/>
      <c r="F107" s="11"/>
    </row>
    <row r="108" spans="1:6" ht="35.1" customHeight="1">
      <c r="A108" s="9" t="s">
        <v>102</v>
      </c>
      <c r="B108" s="14">
        <f>50+2+10+3+12+10+3+10+40</f>
        <v>140</v>
      </c>
      <c r="C108" s="3" t="s">
        <v>203</v>
      </c>
      <c r="D108" s="4" t="s">
        <v>306</v>
      </c>
      <c r="E108" s="11"/>
      <c r="F108" s="11"/>
    </row>
    <row r="109" spans="1:6" ht="35.1" customHeight="1">
      <c r="A109" s="9" t="s">
        <v>103</v>
      </c>
      <c r="B109" s="14">
        <f>0+30+5+3+2+12+50+5+20+10+40</f>
        <v>177</v>
      </c>
      <c r="C109" s="3" t="s">
        <v>203</v>
      </c>
      <c r="D109" s="4" t="s">
        <v>307</v>
      </c>
      <c r="E109" s="11"/>
      <c r="F109" s="11"/>
    </row>
    <row r="110" spans="1:6" ht="35.1" customHeight="1">
      <c r="A110" s="9" t="s">
        <v>104</v>
      </c>
      <c r="B110" s="14">
        <f>2+2+2+5+40</f>
        <v>51</v>
      </c>
      <c r="C110" s="3" t="s">
        <v>203</v>
      </c>
      <c r="D110" s="4" t="s">
        <v>409</v>
      </c>
      <c r="E110" s="11"/>
      <c r="F110" s="11"/>
    </row>
    <row r="111" spans="1:6" ht="35.1" customHeight="1">
      <c r="A111" s="9" t="s">
        <v>105</v>
      </c>
      <c r="B111" s="14">
        <f>20+10+20+2+10+100</f>
        <v>162</v>
      </c>
      <c r="C111" s="3" t="s">
        <v>203</v>
      </c>
      <c r="D111" s="4" t="s">
        <v>308</v>
      </c>
      <c r="E111" s="11"/>
      <c r="F111" s="11"/>
    </row>
    <row r="112" spans="1:6" ht="35.1" customHeight="1">
      <c r="A112" s="9" t="s">
        <v>106</v>
      </c>
      <c r="B112" s="14">
        <f>140+200+10+20+10+2+1+20+50+2+1+10+100</f>
        <v>566</v>
      </c>
      <c r="C112" s="3" t="s">
        <v>203</v>
      </c>
      <c r="D112" s="4" t="s">
        <v>309</v>
      </c>
      <c r="E112" s="11"/>
      <c r="F112" s="11"/>
    </row>
    <row r="113" spans="1:6" ht="35.1" customHeight="1">
      <c r="A113" s="9" t="s">
        <v>107</v>
      </c>
      <c r="B113" s="14">
        <f>0+10+5+1+10+1+20+10+1+10+50</f>
        <v>118</v>
      </c>
      <c r="C113" s="3" t="s">
        <v>203</v>
      </c>
      <c r="D113" s="4" t="s">
        <v>310</v>
      </c>
      <c r="E113" s="11"/>
      <c r="F113" s="11"/>
    </row>
    <row r="114" spans="1:6" ht="30" customHeight="1">
      <c r="A114" s="9" t="s">
        <v>108</v>
      </c>
      <c r="B114" s="14">
        <f>0+100</f>
        <v>100</v>
      </c>
      <c r="C114" s="3" t="s">
        <v>203</v>
      </c>
      <c r="D114" s="4" t="s">
        <v>311</v>
      </c>
      <c r="E114" s="11"/>
      <c r="F114" s="11"/>
    </row>
    <row r="115" spans="1:6" ht="30" customHeight="1">
      <c r="A115" s="9" t="s">
        <v>109</v>
      </c>
      <c r="B115" s="14">
        <f>150+100</f>
        <v>250</v>
      </c>
      <c r="C115" s="3" t="s">
        <v>203</v>
      </c>
      <c r="D115" s="4" t="s">
        <v>312</v>
      </c>
      <c r="E115" s="11"/>
      <c r="F115" s="11"/>
    </row>
    <row r="116" spans="1:6" ht="30" customHeight="1">
      <c r="A116" s="9" t="s">
        <v>110</v>
      </c>
      <c r="B116" s="14">
        <f>150+100</f>
        <v>250</v>
      </c>
      <c r="C116" s="3" t="s">
        <v>203</v>
      </c>
      <c r="D116" s="4" t="s">
        <v>313</v>
      </c>
      <c r="E116" s="11"/>
      <c r="F116" s="11"/>
    </row>
    <row r="117" spans="1:6" ht="30" customHeight="1">
      <c r="A117" s="9" t="s">
        <v>111</v>
      </c>
      <c r="B117" s="14">
        <f>150+100</f>
        <v>250</v>
      </c>
      <c r="C117" s="3" t="s">
        <v>203</v>
      </c>
      <c r="D117" s="4" t="s">
        <v>314</v>
      </c>
      <c r="E117" s="11"/>
      <c r="F117" s="11"/>
    </row>
    <row r="118" spans="1:6" ht="42" customHeight="1">
      <c r="A118" s="9" t="s">
        <v>112</v>
      </c>
      <c r="B118" s="14">
        <f>3000+2+2+2+5</f>
        <v>3011</v>
      </c>
      <c r="C118" s="3" t="s">
        <v>203</v>
      </c>
      <c r="D118" s="4" t="s">
        <v>315</v>
      </c>
      <c r="E118" s="11"/>
      <c r="F118" s="11"/>
    </row>
    <row r="119" spans="1:6" ht="42" customHeight="1">
      <c r="A119" s="9" t="s">
        <v>113</v>
      </c>
      <c r="B119" s="14">
        <f>4000+8+2+2+10</f>
        <v>4022</v>
      </c>
      <c r="C119" s="3" t="s">
        <v>203</v>
      </c>
      <c r="D119" s="4" t="s">
        <v>316</v>
      </c>
      <c r="E119" s="11"/>
      <c r="F119" s="11"/>
    </row>
    <row r="120" spans="1:6" ht="30" customHeight="1">
      <c r="A120" s="9" t="s">
        <v>114</v>
      </c>
      <c r="B120" s="14">
        <f>20000+300+50+10+120+70+50+50+40</f>
        <v>20690</v>
      </c>
      <c r="C120" s="3" t="s">
        <v>203</v>
      </c>
      <c r="D120" s="4" t="s">
        <v>317</v>
      </c>
      <c r="E120" s="11"/>
      <c r="F120" s="11"/>
    </row>
    <row r="121" spans="1:6" ht="30" customHeight="1">
      <c r="A121" s="9" t="s">
        <v>115</v>
      </c>
      <c r="B121" s="14">
        <f>0+5+5+10+10</f>
        <v>30</v>
      </c>
      <c r="C121" s="3" t="s">
        <v>203</v>
      </c>
      <c r="D121" s="4" t="s">
        <v>318</v>
      </c>
      <c r="E121" s="11"/>
      <c r="F121" s="11"/>
    </row>
    <row r="122" spans="1:6" ht="30" customHeight="1">
      <c r="A122" s="9" t="s">
        <v>116</v>
      </c>
      <c r="B122" s="14">
        <f>0+5+10+10+20+5+10+20</f>
        <v>80</v>
      </c>
      <c r="C122" s="3" t="s">
        <v>203</v>
      </c>
      <c r="D122" s="4" t="s">
        <v>319</v>
      </c>
      <c r="E122" s="11"/>
      <c r="F122" s="11"/>
    </row>
    <row r="123" spans="1:6" ht="30" customHeight="1">
      <c r="A123" s="9" t="s">
        <v>117</v>
      </c>
      <c r="B123" s="14">
        <f>30+2+5</f>
        <v>37</v>
      </c>
      <c r="C123" s="3" t="s">
        <v>203</v>
      </c>
      <c r="D123" s="4" t="s">
        <v>320</v>
      </c>
      <c r="E123" s="11"/>
      <c r="F123" s="11"/>
    </row>
    <row r="124" spans="1:6" ht="30" customHeight="1">
      <c r="A124" s="9" t="s">
        <v>118</v>
      </c>
      <c r="B124" s="14">
        <f>0+2+20+2+2+10+10</f>
        <v>46</v>
      </c>
      <c r="C124" s="3" t="s">
        <v>203</v>
      </c>
      <c r="D124" s="4" t="s">
        <v>321</v>
      </c>
      <c r="E124" s="11"/>
      <c r="F124" s="11"/>
    </row>
    <row r="125" spans="1:6" ht="36" customHeight="1">
      <c r="A125" s="9" t="s">
        <v>119</v>
      </c>
      <c r="B125" s="14">
        <f>0+50+20+2+1+10+40</f>
        <v>123</v>
      </c>
      <c r="C125" s="3" t="s">
        <v>203</v>
      </c>
      <c r="D125" s="4" t="s">
        <v>322</v>
      </c>
      <c r="E125" s="11"/>
      <c r="F125" s="11"/>
    </row>
    <row r="126" spans="1:6" ht="36" customHeight="1">
      <c r="A126" s="9" t="s">
        <v>120</v>
      </c>
      <c r="B126" s="14">
        <f>50+50+20+2+1+10+10</f>
        <v>143</v>
      </c>
      <c r="C126" s="3" t="s">
        <v>203</v>
      </c>
      <c r="D126" s="5" t="s">
        <v>323</v>
      </c>
      <c r="E126" s="11"/>
      <c r="F126" s="11"/>
    </row>
    <row r="127" spans="1:6" ht="30" customHeight="1">
      <c r="A127" s="9" t="s">
        <v>121</v>
      </c>
      <c r="B127" s="14">
        <f>0+2+1+10+20</f>
        <v>33</v>
      </c>
      <c r="C127" s="3" t="s">
        <v>203</v>
      </c>
      <c r="D127" s="4" t="s">
        <v>324</v>
      </c>
      <c r="E127" s="11"/>
      <c r="F127" s="11"/>
    </row>
    <row r="128" spans="1:6" ht="30" customHeight="1">
      <c r="A128" s="9" t="s">
        <v>122</v>
      </c>
      <c r="B128" s="14">
        <f>30+2+4+1+10+40</f>
        <v>87</v>
      </c>
      <c r="C128" s="3" t="s">
        <v>203</v>
      </c>
      <c r="D128" s="4" t="s">
        <v>325</v>
      </c>
      <c r="E128" s="11"/>
      <c r="F128" s="11"/>
    </row>
    <row r="129" spans="1:6" ht="30" customHeight="1">
      <c r="A129" s="9" t="s">
        <v>123</v>
      </c>
      <c r="B129" s="14">
        <f>700+2+5+5+20</f>
        <v>732</v>
      </c>
      <c r="C129" s="3" t="s">
        <v>203</v>
      </c>
      <c r="D129" s="4" t="s">
        <v>326</v>
      </c>
      <c r="E129" s="11"/>
      <c r="F129" s="11"/>
    </row>
    <row r="130" spans="1:6" ht="30" customHeight="1">
      <c r="A130" s="9" t="s">
        <v>124</v>
      </c>
      <c r="B130" s="14">
        <f>700+2+5+5+20</f>
        <v>732</v>
      </c>
      <c r="C130" s="3" t="s">
        <v>203</v>
      </c>
      <c r="D130" s="4" t="s">
        <v>327</v>
      </c>
      <c r="E130" s="11"/>
      <c r="F130" s="11"/>
    </row>
    <row r="131" spans="1:6" ht="30" customHeight="1">
      <c r="A131" s="9" t="s">
        <v>125</v>
      </c>
      <c r="B131" s="14">
        <f>0+2+5+10+20</f>
        <v>37</v>
      </c>
      <c r="C131" s="3" t="s">
        <v>203</v>
      </c>
      <c r="D131" s="4" t="s">
        <v>328</v>
      </c>
      <c r="E131" s="11"/>
      <c r="F131" s="11"/>
    </row>
    <row r="132" spans="1:6" ht="30" customHeight="1">
      <c r="A132" s="9" t="s">
        <v>126</v>
      </c>
      <c r="B132" s="14">
        <f>0+2+5+10+20</f>
        <v>37</v>
      </c>
      <c r="C132" s="3" t="s">
        <v>203</v>
      </c>
      <c r="D132" s="4" t="s">
        <v>329</v>
      </c>
      <c r="E132" s="11"/>
      <c r="F132" s="11"/>
    </row>
    <row r="133" spans="1:6" ht="30" customHeight="1">
      <c r="A133" s="9" t="s">
        <v>127</v>
      </c>
      <c r="B133" s="14">
        <f>0+2+5+10+20</f>
        <v>37</v>
      </c>
      <c r="C133" s="3" t="s">
        <v>203</v>
      </c>
      <c r="D133" s="4" t="s">
        <v>330</v>
      </c>
      <c r="E133" s="11"/>
      <c r="F133" s="11"/>
    </row>
    <row r="134" spans="1:6" ht="30" customHeight="1">
      <c r="A134" s="9" t="s">
        <v>128</v>
      </c>
      <c r="B134" s="14">
        <f>3000</f>
        <v>3000</v>
      </c>
      <c r="C134" s="3"/>
      <c r="D134" s="4" t="s">
        <v>331</v>
      </c>
      <c r="E134" s="11"/>
      <c r="F134" s="11"/>
    </row>
    <row r="135" spans="1:6" ht="30" customHeight="1">
      <c r="A135" s="9" t="s">
        <v>129</v>
      </c>
      <c r="B135" s="14">
        <f>0+20+20+30+10</f>
        <v>80</v>
      </c>
      <c r="C135" s="3" t="s">
        <v>203</v>
      </c>
      <c r="D135" s="4" t="s">
        <v>332</v>
      </c>
      <c r="E135" s="11"/>
      <c r="F135" s="11"/>
    </row>
    <row r="136" spans="1:6" ht="30" customHeight="1">
      <c r="A136" s="9" t="s">
        <v>130</v>
      </c>
      <c r="B136" s="14">
        <f>0+20+10+20+20+30+10</f>
        <v>110</v>
      </c>
      <c r="C136" s="3" t="s">
        <v>203</v>
      </c>
      <c r="D136" s="4" t="s">
        <v>333</v>
      </c>
      <c r="E136" s="11"/>
      <c r="F136" s="11"/>
    </row>
    <row r="137" spans="1:6" ht="30" customHeight="1">
      <c r="A137" s="9" t="s">
        <v>131</v>
      </c>
      <c r="B137" s="14">
        <f>1500+5</f>
        <v>1505</v>
      </c>
      <c r="C137" s="3" t="s">
        <v>203</v>
      </c>
      <c r="D137" s="4" t="s">
        <v>334</v>
      </c>
      <c r="E137" s="11"/>
      <c r="F137" s="11"/>
    </row>
    <row r="138" spans="1:6" ht="30" customHeight="1">
      <c r="A138" s="9" t="s">
        <v>132</v>
      </c>
      <c r="B138" s="14">
        <f t="shared" ref="B138:B145" si="0">200+10</f>
        <v>210</v>
      </c>
      <c r="C138" s="3" t="s">
        <v>203</v>
      </c>
      <c r="D138" s="4" t="s">
        <v>335</v>
      </c>
      <c r="E138" s="11"/>
      <c r="F138" s="11"/>
    </row>
    <row r="139" spans="1:6" ht="30" customHeight="1">
      <c r="A139" s="9" t="s">
        <v>133</v>
      </c>
      <c r="B139" s="14">
        <f t="shared" si="0"/>
        <v>210</v>
      </c>
      <c r="C139" s="3" t="s">
        <v>203</v>
      </c>
      <c r="D139" s="4" t="s">
        <v>336</v>
      </c>
      <c r="E139" s="11"/>
      <c r="F139" s="11"/>
    </row>
    <row r="140" spans="1:6" ht="30" customHeight="1">
      <c r="A140" s="9" t="s">
        <v>134</v>
      </c>
      <c r="B140" s="14">
        <f t="shared" si="0"/>
        <v>210</v>
      </c>
      <c r="C140" s="3" t="s">
        <v>203</v>
      </c>
      <c r="D140" s="4" t="s">
        <v>337</v>
      </c>
      <c r="E140" s="11"/>
      <c r="F140" s="11"/>
    </row>
    <row r="141" spans="1:6" ht="30" customHeight="1">
      <c r="A141" s="9" t="s">
        <v>135</v>
      </c>
      <c r="B141" s="14">
        <f t="shared" si="0"/>
        <v>210</v>
      </c>
      <c r="C141" s="3" t="s">
        <v>203</v>
      </c>
      <c r="D141" s="4" t="s">
        <v>338</v>
      </c>
      <c r="E141" s="11"/>
      <c r="F141" s="11"/>
    </row>
    <row r="142" spans="1:6" ht="30" customHeight="1">
      <c r="A142" s="9" t="s">
        <v>136</v>
      </c>
      <c r="B142" s="14">
        <f t="shared" si="0"/>
        <v>210</v>
      </c>
      <c r="C142" s="3" t="s">
        <v>203</v>
      </c>
      <c r="D142" s="4" t="s">
        <v>339</v>
      </c>
      <c r="E142" s="11"/>
      <c r="F142" s="11"/>
    </row>
    <row r="143" spans="1:6" ht="30" customHeight="1">
      <c r="A143" s="9" t="s">
        <v>137</v>
      </c>
      <c r="B143" s="14">
        <f t="shared" si="0"/>
        <v>210</v>
      </c>
      <c r="C143" s="3" t="s">
        <v>203</v>
      </c>
      <c r="D143" s="4" t="s">
        <v>340</v>
      </c>
      <c r="E143" s="11"/>
      <c r="F143" s="11"/>
    </row>
    <row r="144" spans="1:6" ht="30" customHeight="1">
      <c r="A144" s="9" t="s">
        <v>138</v>
      </c>
      <c r="B144" s="14">
        <f t="shared" si="0"/>
        <v>210</v>
      </c>
      <c r="C144" s="3" t="s">
        <v>203</v>
      </c>
      <c r="D144" s="4" t="s">
        <v>341</v>
      </c>
      <c r="E144" s="11"/>
      <c r="F144" s="11"/>
    </row>
    <row r="145" spans="1:6" ht="30" customHeight="1">
      <c r="A145" s="9" t="s">
        <v>139</v>
      </c>
      <c r="B145" s="14">
        <f t="shared" si="0"/>
        <v>210</v>
      </c>
      <c r="C145" s="3" t="s">
        <v>203</v>
      </c>
      <c r="D145" s="4" t="s">
        <v>342</v>
      </c>
      <c r="E145" s="11"/>
      <c r="F145" s="11"/>
    </row>
    <row r="146" spans="1:6" ht="43.5" customHeight="1">
      <c r="A146" s="9" t="s">
        <v>140</v>
      </c>
      <c r="B146" s="14">
        <f>2000+10</f>
        <v>2010</v>
      </c>
      <c r="C146" s="3" t="s">
        <v>203</v>
      </c>
      <c r="D146" s="4" t="s">
        <v>343</v>
      </c>
      <c r="E146" s="11"/>
      <c r="F146" s="11"/>
    </row>
    <row r="147" spans="1:6" ht="59.25" customHeight="1">
      <c r="A147" s="9" t="s">
        <v>141</v>
      </c>
      <c r="B147" s="14">
        <f>500+20</f>
        <v>520</v>
      </c>
      <c r="C147" s="3" t="s">
        <v>203</v>
      </c>
      <c r="D147" s="4" t="s">
        <v>344</v>
      </c>
      <c r="E147" s="11"/>
      <c r="F147" s="11"/>
    </row>
    <row r="148" spans="1:6" ht="30" customHeight="1">
      <c r="A148" s="9" t="s">
        <v>142</v>
      </c>
      <c r="B148" s="14">
        <f>0+10+5</f>
        <v>15</v>
      </c>
      <c r="C148" s="3" t="s">
        <v>203</v>
      </c>
      <c r="D148" s="4" t="s">
        <v>345</v>
      </c>
      <c r="E148" s="11"/>
      <c r="F148" s="11"/>
    </row>
    <row r="149" spans="1:6" ht="30" customHeight="1">
      <c r="A149" s="9" t="s">
        <v>143</v>
      </c>
      <c r="B149" s="14">
        <f>80+5</f>
        <v>85</v>
      </c>
      <c r="C149" s="3" t="s">
        <v>203</v>
      </c>
      <c r="D149" s="4" t="s">
        <v>346</v>
      </c>
      <c r="E149" s="11"/>
      <c r="F149" s="11"/>
    </row>
    <row r="150" spans="1:6" ht="30" customHeight="1">
      <c r="A150" s="9" t="s">
        <v>144</v>
      </c>
      <c r="B150" s="14">
        <f>80+5</f>
        <v>85</v>
      </c>
      <c r="C150" s="3"/>
      <c r="D150" s="4" t="s">
        <v>347</v>
      </c>
      <c r="E150" s="11"/>
      <c r="F150" s="11"/>
    </row>
    <row r="151" spans="1:6" ht="30" customHeight="1">
      <c r="A151" s="9" t="s">
        <v>145</v>
      </c>
      <c r="B151" s="14">
        <f>1800+5</f>
        <v>1805</v>
      </c>
      <c r="C151" s="3" t="s">
        <v>203</v>
      </c>
      <c r="D151" s="4" t="s">
        <v>348</v>
      </c>
      <c r="E151" s="11"/>
      <c r="F151" s="11"/>
    </row>
    <row r="152" spans="1:6" ht="35.1" customHeight="1">
      <c r="A152" s="9" t="s">
        <v>146</v>
      </c>
      <c r="B152" s="14">
        <f>2500+5</f>
        <v>2505</v>
      </c>
      <c r="C152" s="3" t="s">
        <v>203</v>
      </c>
      <c r="D152" s="4" t="s">
        <v>349</v>
      </c>
      <c r="E152" s="11"/>
      <c r="F152" s="11"/>
    </row>
    <row r="153" spans="1:6" ht="35.1" customHeight="1">
      <c r="A153" s="9" t="s">
        <v>147</v>
      </c>
      <c r="B153" s="14">
        <f>0+3+1+5</f>
        <v>9</v>
      </c>
      <c r="C153" s="3" t="s">
        <v>203</v>
      </c>
      <c r="D153" s="4" t="s">
        <v>350</v>
      </c>
      <c r="E153" s="11"/>
      <c r="F153" s="11"/>
    </row>
    <row r="154" spans="1:6" ht="35.1" customHeight="1">
      <c r="A154" s="9" t="s">
        <v>148</v>
      </c>
      <c r="B154" s="14">
        <f>0+5+1+5</f>
        <v>11</v>
      </c>
      <c r="C154" s="3" t="s">
        <v>203</v>
      </c>
      <c r="D154" s="4" t="s">
        <v>351</v>
      </c>
      <c r="E154" s="11"/>
      <c r="F154" s="11"/>
    </row>
    <row r="155" spans="1:6" ht="35.1" customHeight="1">
      <c r="A155" s="9" t="s">
        <v>149</v>
      </c>
      <c r="B155" s="14">
        <f>800+5</f>
        <v>805</v>
      </c>
      <c r="C155" s="3" t="s">
        <v>203</v>
      </c>
      <c r="D155" s="4" t="s">
        <v>352</v>
      </c>
      <c r="E155" s="11"/>
      <c r="F155" s="11"/>
    </row>
    <row r="156" spans="1:6" ht="35.1" customHeight="1">
      <c r="A156" s="9" t="s">
        <v>150</v>
      </c>
      <c r="B156" s="14">
        <f>100+5</f>
        <v>105</v>
      </c>
      <c r="C156" s="3" t="s">
        <v>203</v>
      </c>
      <c r="D156" s="4" t="s">
        <v>353</v>
      </c>
      <c r="E156" s="11"/>
      <c r="F156" s="11"/>
    </row>
    <row r="157" spans="1:6" ht="35.1" customHeight="1">
      <c r="A157" s="9" t="s">
        <v>151</v>
      </c>
      <c r="B157" s="14">
        <f>0+400</f>
        <v>400</v>
      </c>
      <c r="C157" s="3" t="s">
        <v>203</v>
      </c>
      <c r="D157" s="4" t="s">
        <v>354</v>
      </c>
      <c r="E157" s="11"/>
      <c r="F157" s="11"/>
    </row>
    <row r="158" spans="1:6" ht="35.1" customHeight="1">
      <c r="A158" s="9" t="s">
        <v>152</v>
      </c>
      <c r="B158" s="14">
        <f>0+20</f>
        <v>20</v>
      </c>
      <c r="C158" s="3" t="s">
        <v>203</v>
      </c>
      <c r="D158" s="4" t="s">
        <v>355</v>
      </c>
      <c r="E158" s="11"/>
      <c r="F158" s="11"/>
    </row>
    <row r="159" spans="1:6" ht="35.1" customHeight="1">
      <c r="A159" s="9" t="s">
        <v>153</v>
      </c>
      <c r="B159" s="14">
        <f>1000+2000+100+300+200+30</f>
        <v>3630</v>
      </c>
      <c r="C159" s="3" t="s">
        <v>203</v>
      </c>
      <c r="D159" s="4" t="s">
        <v>356</v>
      </c>
      <c r="E159" s="11"/>
      <c r="F159" s="11"/>
    </row>
    <row r="160" spans="1:6" ht="35.1" customHeight="1">
      <c r="A160" s="9" t="s">
        <v>154</v>
      </c>
      <c r="B160" s="14">
        <f>0+2000+50+100+120+200+10+10+50+40</f>
        <v>2580</v>
      </c>
      <c r="C160" s="3" t="s">
        <v>203</v>
      </c>
      <c r="D160" s="4" t="s">
        <v>357</v>
      </c>
      <c r="E160" s="11"/>
      <c r="F160" s="11"/>
    </row>
    <row r="161" spans="1:6" ht="35.1" customHeight="1">
      <c r="A161" s="9" t="s">
        <v>155</v>
      </c>
      <c r="B161" s="14">
        <f>500+1000+100+120+10+10+50+40</f>
        <v>1830</v>
      </c>
      <c r="C161" s="3" t="s">
        <v>203</v>
      </c>
      <c r="D161" s="4" t="s">
        <v>358</v>
      </c>
      <c r="E161" s="11"/>
      <c r="F161" s="11"/>
    </row>
    <row r="162" spans="1:6" ht="35.1" customHeight="1">
      <c r="A162" s="9" t="s">
        <v>156</v>
      </c>
      <c r="B162" s="14">
        <f>800+2000+50+100+120+10+10+50+40</f>
        <v>3180</v>
      </c>
      <c r="C162" s="3" t="s">
        <v>203</v>
      </c>
      <c r="D162" s="4" t="s">
        <v>359</v>
      </c>
      <c r="E162" s="11"/>
      <c r="F162" s="11"/>
    </row>
    <row r="163" spans="1:6" ht="35.1" customHeight="1">
      <c r="A163" s="9" t="s">
        <v>157</v>
      </c>
      <c r="B163" s="14">
        <f>400+50+10+50+60+10+10+50+20</f>
        <v>660</v>
      </c>
      <c r="C163" s="3" t="s">
        <v>203</v>
      </c>
      <c r="D163" s="4" t="s">
        <v>360</v>
      </c>
      <c r="E163" s="11"/>
      <c r="F163" s="11"/>
    </row>
    <row r="164" spans="1:6" ht="35.1" customHeight="1">
      <c r="A164" s="9" t="s">
        <v>158</v>
      </c>
      <c r="B164" s="14">
        <f>0+10+50+10+10+50+40</f>
        <v>170</v>
      </c>
      <c r="C164" s="3" t="s">
        <v>203</v>
      </c>
      <c r="D164" s="4" t="s">
        <v>361</v>
      </c>
      <c r="E164" s="11"/>
      <c r="F164" s="11"/>
    </row>
    <row r="165" spans="1:6" ht="35.1" customHeight="1">
      <c r="A165" s="9" t="s">
        <v>159</v>
      </c>
      <c r="B165" s="14">
        <f>400+100+10+50+50+10+10+50+40</f>
        <v>720</v>
      </c>
      <c r="C165" s="3" t="s">
        <v>203</v>
      </c>
      <c r="D165" s="4" t="s">
        <v>362</v>
      </c>
      <c r="E165" s="11"/>
      <c r="F165" s="11"/>
    </row>
    <row r="166" spans="1:6" ht="35.1" customHeight="1">
      <c r="A166" s="9" t="s">
        <v>160</v>
      </c>
      <c r="B166" s="14">
        <f>0+10+20+20+10+20+10+10</f>
        <v>100</v>
      </c>
      <c r="C166" s="3" t="s">
        <v>203</v>
      </c>
      <c r="D166" s="4" t="s">
        <v>363</v>
      </c>
      <c r="E166" s="11"/>
      <c r="F166" s="11"/>
    </row>
    <row r="167" spans="1:6" ht="35.1" customHeight="1">
      <c r="A167" s="9" t="s">
        <v>161</v>
      </c>
      <c r="B167" s="14">
        <f>20+20+5+10+1+20+10+10</f>
        <v>96</v>
      </c>
      <c r="C167" s="3" t="s">
        <v>203</v>
      </c>
      <c r="D167" s="4" t="s">
        <v>364</v>
      </c>
      <c r="E167" s="11"/>
      <c r="F167" s="11"/>
    </row>
    <row r="168" spans="1:6" ht="35.1" customHeight="1">
      <c r="A168" s="9" t="s">
        <v>162</v>
      </c>
      <c r="B168" s="14">
        <f>100+10+10+10</f>
        <v>130</v>
      </c>
      <c r="C168" s="3" t="s">
        <v>203</v>
      </c>
      <c r="D168" s="4" t="s">
        <v>365</v>
      </c>
      <c r="E168" s="11"/>
      <c r="F168" s="11"/>
    </row>
    <row r="169" spans="1:6" ht="35.1" customHeight="1">
      <c r="A169" s="9" t="s">
        <v>163</v>
      </c>
      <c r="B169" s="14">
        <f>200+5+10+100+1+10+40+100</f>
        <v>466</v>
      </c>
      <c r="C169" s="3" t="s">
        <v>203</v>
      </c>
      <c r="D169" s="4" t="s">
        <v>366</v>
      </c>
      <c r="E169" s="11"/>
      <c r="F169" s="11"/>
    </row>
    <row r="170" spans="1:6" ht="35.1" customHeight="1">
      <c r="A170" s="9" t="s">
        <v>164</v>
      </c>
      <c r="B170" s="14">
        <f>50+10+1</f>
        <v>61</v>
      </c>
      <c r="C170" s="3" t="s">
        <v>203</v>
      </c>
      <c r="D170" s="4" t="s">
        <v>367</v>
      </c>
      <c r="E170" s="11"/>
      <c r="F170" s="11"/>
    </row>
    <row r="171" spans="1:6" ht="35.1" customHeight="1">
      <c r="A171" s="9" t="s">
        <v>165</v>
      </c>
      <c r="B171" s="14">
        <f>20+10+2+1+50+5+2+10</f>
        <v>100</v>
      </c>
      <c r="C171" s="3" t="s">
        <v>203</v>
      </c>
      <c r="D171" s="4" t="s">
        <v>368</v>
      </c>
      <c r="E171" s="11"/>
      <c r="F171" s="11"/>
    </row>
    <row r="172" spans="1:6" ht="35.1" customHeight="1">
      <c r="A172" s="9" t="s">
        <v>166</v>
      </c>
      <c r="B172" s="14">
        <f>50+10+2+20</f>
        <v>82</v>
      </c>
      <c r="C172" s="3" t="s">
        <v>203</v>
      </c>
      <c r="D172" s="4" t="s">
        <v>369</v>
      </c>
      <c r="E172" s="11"/>
      <c r="F172" s="11"/>
    </row>
    <row r="173" spans="1:6" ht="35.1" customHeight="1">
      <c r="A173" s="9" t="s">
        <v>167</v>
      </c>
      <c r="B173" s="14">
        <f>50+10+2+20</f>
        <v>82</v>
      </c>
      <c r="C173" s="3" t="s">
        <v>203</v>
      </c>
      <c r="D173" s="4" t="s">
        <v>370</v>
      </c>
      <c r="E173" s="11"/>
      <c r="F173" s="11"/>
    </row>
    <row r="174" spans="1:6" ht="35.1" customHeight="1">
      <c r="A174" s="9" t="s">
        <v>168</v>
      </c>
      <c r="B174" s="14">
        <f>50+10+20</f>
        <v>80</v>
      </c>
      <c r="C174" s="3" t="s">
        <v>203</v>
      </c>
      <c r="D174" s="4" t="s">
        <v>371</v>
      </c>
      <c r="E174" s="11"/>
      <c r="F174" s="11"/>
    </row>
    <row r="175" spans="1:6" ht="35.1" customHeight="1">
      <c r="A175" s="9" t="s">
        <v>169</v>
      </c>
      <c r="B175" s="14">
        <f>1000</f>
        <v>1000</v>
      </c>
      <c r="C175" s="3" t="s">
        <v>203</v>
      </c>
      <c r="D175" s="4" t="s">
        <v>372</v>
      </c>
      <c r="E175" s="11"/>
      <c r="F175" s="11"/>
    </row>
    <row r="176" spans="1:6" ht="35.1" customHeight="1">
      <c r="A176" s="9" t="s">
        <v>170</v>
      </c>
      <c r="B176" s="14">
        <f>100+3+2+10</f>
        <v>115</v>
      </c>
      <c r="C176" s="3" t="s">
        <v>203</v>
      </c>
      <c r="D176" s="4" t="s">
        <v>373</v>
      </c>
      <c r="E176" s="11"/>
      <c r="F176" s="11"/>
    </row>
    <row r="177" spans="1:6" ht="35.1" customHeight="1">
      <c r="A177" s="9" t="s">
        <v>171</v>
      </c>
      <c r="B177" s="14">
        <f>100+3+2+2+10</f>
        <v>117</v>
      </c>
      <c r="C177" s="3" t="s">
        <v>203</v>
      </c>
      <c r="D177" s="4" t="s">
        <v>374</v>
      </c>
      <c r="E177" s="11"/>
      <c r="F177" s="11"/>
    </row>
    <row r="178" spans="1:6" ht="35.1" customHeight="1">
      <c r="A178" s="9" t="s">
        <v>172</v>
      </c>
      <c r="B178" s="14">
        <f>80+1+2+20</f>
        <v>103</v>
      </c>
      <c r="C178" s="3" t="s">
        <v>203</v>
      </c>
      <c r="D178" s="4" t="s">
        <v>375</v>
      </c>
      <c r="E178" s="11"/>
      <c r="F178" s="11"/>
    </row>
    <row r="179" spans="1:6" ht="35.1" customHeight="1">
      <c r="A179" s="9" t="s">
        <v>173</v>
      </c>
      <c r="B179" s="14">
        <f>0+10+5+10+5+10+20</f>
        <v>60</v>
      </c>
      <c r="C179" s="3" t="s">
        <v>203</v>
      </c>
      <c r="D179" s="4" t="s">
        <v>376</v>
      </c>
      <c r="E179" s="11"/>
      <c r="F179" s="11"/>
    </row>
    <row r="180" spans="1:6" ht="35.1" customHeight="1">
      <c r="A180" s="9" t="s">
        <v>174</v>
      </c>
      <c r="B180" s="14">
        <f>0+2+5+5+20</f>
        <v>32</v>
      </c>
      <c r="C180" s="3" t="s">
        <v>203</v>
      </c>
      <c r="D180" s="4" t="s">
        <v>377</v>
      </c>
      <c r="E180" s="11"/>
      <c r="F180" s="11"/>
    </row>
    <row r="181" spans="1:6" ht="35.1" customHeight="1">
      <c r="A181" s="9" t="s">
        <v>175</v>
      </c>
      <c r="B181" s="14">
        <f>0+1+2+2</f>
        <v>5</v>
      </c>
      <c r="C181" s="3" t="s">
        <v>203</v>
      </c>
      <c r="D181" s="4" t="s">
        <v>378</v>
      </c>
      <c r="E181" s="11"/>
      <c r="F181" s="11"/>
    </row>
    <row r="182" spans="1:6" ht="35.1" customHeight="1">
      <c r="A182" s="9" t="s">
        <v>176</v>
      </c>
      <c r="B182" s="14">
        <f>50+2</f>
        <v>52</v>
      </c>
      <c r="C182" s="3" t="s">
        <v>203</v>
      </c>
      <c r="D182" s="4" t="s">
        <v>379</v>
      </c>
      <c r="E182" s="11"/>
      <c r="F182" s="11"/>
    </row>
    <row r="183" spans="1:6" ht="35.1" customHeight="1">
      <c r="A183" s="9" t="s">
        <v>177</v>
      </c>
      <c r="B183" s="14">
        <f>50+1+1+2</f>
        <v>54</v>
      </c>
      <c r="C183" s="3" t="s">
        <v>203</v>
      </c>
      <c r="D183" s="4" t="s">
        <v>380</v>
      </c>
      <c r="E183" s="11"/>
      <c r="F183" s="11"/>
    </row>
    <row r="184" spans="1:6" ht="35.1" customHeight="1">
      <c r="A184" s="9" t="s">
        <v>178</v>
      </c>
      <c r="B184" s="14">
        <f>100+1+1+1</f>
        <v>103</v>
      </c>
      <c r="C184" s="3" t="s">
        <v>203</v>
      </c>
      <c r="D184" s="4" t="s">
        <v>381</v>
      </c>
      <c r="E184" s="11"/>
      <c r="F184" s="11"/>
    </row>
    <row r="185" spans="1:6" ht="35.1" customHeight="1">
      <c r="A185" s="9" t="s">
        <v>179</v>
      </c>
      <c r="B185" s="14">
        <f>100+1+1+1</f>
        <v>103</v>
      </c>
      <c r="C185" s="3" t="s">
        <v>203</v>
      </c>
      <c r="D185" s="4" t="s">
        <v>382</v>
      </c>
      <c r="E185" s="11"/>
      <c r="F185" s="11"/>
    </row>
    <row r="186" spans="1:6" ht="35.1" customHeight="1">
      <c r="A186" s="9" t="s">
        <v>180</v>
      </c>
      <c r="B186" s="14">
        <f>1500+50+100</f>
        <v>1650</v>
      </c>
      <c r="C186" s="3" t="s">
        <v>203</v>
      </c>
      <c r="D186" s="4" t="s">
        <v>383</v>
      </c>
      <c r="E186" s="11"/>
      <c r="F186" s="11"/>
    </row>
    <row r="187" spans="1:6" ht="35.1" customHeight="1">
      <c r="A187" s="9" t="s">
        <v>181</v>
      </c>
      <c r="B187" s="14">
        <f>1500+20+50+100</f>
        <v>1670</v>
      </c>
      <c r="C187" s="3" t="s">
        <v>203</v>
      </c>
      <c r="D187" s="4" t="s">
        <v>384</v>
      </c>
      <c r="E187" s="11"/>
      <c r="F187" s="11"/>
    </row>
    <row r="188" spans="1:6" ht="35.1" customHeight="1">
      <c r="A188" s="9" t="s">
        <v>182</v>
      </c>
      <c r="B188" s="14">
        <f>0+10+5+20+10+10+10</f>
        <v>65</v>
      </c>
      <c r="C188" s="3" t="s">
        <v>203</v>
      </c>
      <c r="D188" s="4" t="s">
        <v>385</v>
      </c>
      <c r="E188" s="11"/>
      <c r="F188" s="11"/>
    </row>
    <row r="189" spans="1:6" ht="35.1" customHeight="1">
      <c r="A189" s="9" t="s">
        <v>183</v>
      </c>
      <c r="B189" s="14">
        <f>2500+20+5+3+20+20+10+20</f>
        <v>2598</v>
      </c>
      <c r="C189" s="3" t="s">
        <v>203</v>
      </c>
      <c r="D189" s="4" t="s">
        <v>386</v>
      </c>
      <c r="E189" s="11"/>
      <c r="F189" s="11"/>
    </row>
    <row r="190" spans="1:6" ht="35.1" customHeight="1">
      <c r="A190" s="9" t="s">
        <v>184</v>
      </c>
      <c r="B190" s="14">
        <f>20+5+3+20+10+10+5</f>
        <v>73</v>
      </c>
      <c r="C190" s="3" t="s">
        <v>203</v>
      </c>
      <c r="D190" s="4" t="s">
        <v>387</v>
      </c>
      <c r="E190" s="11"/>
      <c r="F190" s="11"/>
    </row>
    <row r="191" spans="1:6" ht="35.1" customHeight="1">
      <c r="A191" s="9" t="s">
        <v>185</v>
      </c>
      <c r="B191" s="14">
        <f>0+3</f>
        <v>3</v>
      </c>
      <c r="C191" s="3" t="s">
        <v>203</v>
      </c>
      <c r="D191" s="4" t="s">
        <v>388</v>
      </c>
      <c r="E191" s="11"/>
      <c r="F191" s="11"/>
    </row>
    <row r="192" spans="1:6" ht="35.1" customHeight="1">
      <c r="A192" s="9" t="s">
        <v>186</v>
      </c>
      <c r="B192" s="14">
        <f>5+0</f>
        <v>5</v>
      </c>
      <c r="C192" s="3" t="s">
        <v>203</v>
      </c>
      <c r="D192" s="4" t="s">
        <v>389</v>
      </c>
      <c r="E192" s="11"/>
      <c r="F192" s="11"/>
    </row>
    <row r="193" spans="1:6" ht="35.1" customHeight="1">
      <c r="A193" s="9" t="s">
        <v>187</v>
      </c>
      <c r="B193" s="14">
        <f>5+0</f>
        <v>5</v>
      </c>
      <c r="C193" s="3" t="s">
        <v>203</v>
      </c>
      <c r="D193" s="4" t="s">
        <v>390</v>
      </c>
      <c r="E193" s="11"/>
      <c r="F193" s="11"/>
    </row>
    <row r="194" spans="1:6" ht="80.25" customHeight="1">
      <c r="A194" s="9" t="s">
        <v>188</v>
      </c>
      <c r="B194" s="14">
        <f>20+0</f>
        <v>20</v>
      </c>
      <c r="C194" s="3" t="s">
        <v>203</v>
      </c>
      <c r="D194" s="4" t="s">
        <v>391</v>
      </c>
      <c r="E194" s="11"/>
      <c r="F194" s="11"/>
    </row>
    <row r="195" spans="1:6" ht="35.1" customHeight="1">
      <c r="A195" s="9" t="s">
        <v>189</v>
      </c>
      <c r="B195" s="14">
        <f>100+20+5+20+5+4+4+20</f>
        <v>178</v>
      </c>
      <c r="C195" s="3" t="s">
        <v>203</v>
      </c>
      <c r="D195" s="4" t="s">
        <v>392</v>
      </c>
      <c r="E195" s="11"/>
      <c r="F195" s="11"/>
    </row>
    <row r="196" spans="1:6" ht="35.1" customHeight="1">
      <c r="A196" s="9" t="s">
        <v>190</v>
      </c>
      <c r="B196" s="14">
        <f>30+5+2+20+10+2+4+20</f>
        <v>93</v>
      </c>
      <c r="C196" s="3" t="s">
        <v>203</v>
      </c>
      <c r="D196" s="4" t="s">
        <v>393</v>
      </c>
      <c r="E196" s="11"/>
      <c r="F196" s="11"/>
    </row>
    <row r="197" spans="1:6" ht="35.1" customHeight="1">
      <c r="A197" s="9" t="s">
        <v>191</v>
      </c>
      <c r="B197" s="14">
        <f>2000+5+20+10+2+4+20</f>
        <v>2061</v>
      </c>
      <c r="C197" s="3" t="s">
        <v>203</v>
      </c>
      <c r="D197" s="4" t="s">
        <v>394</v>
      </c>
      <c r="E197" s="11"/>
      <c r="F197" s="11"/>
    </row>
    <row r="198" spans="1:6" ht="35.1" customHeight="1">
      <c r="A198" s="9" t="s">
        <v>192</v>
      </c>
      <c r="B198" s="14">
        <f>50+10</f>
        <v>60</v>
      </c>
      <c r="C198" s="3" t="s">
        <v>203</v>
      </c>
      <c r="D198" s="4" t="s">
        <v>395</v>
      </c>
      <c r="E198" s="11"/>
      <c r="F198" s="11"/>
    </row>
    <row r="199" spans="1:6" ht="35.1" customHeight="1">
      <c r="A199" s="9" t="s">
        <v>193</v>
      </c>
      <c r="B199" s="14">
        <f>50+10</f>
        <v>60</v>
      </c>
      <c r="C199" s="3" t="s">
        <v>203</v>
      </c>
      <c r="D199" s="4" t="s">
        <v>396</v>
      </c>
      <c r="E199" s="11"/>
      <c r="F199" s="11"/>
    </row>
    <row r="200" spans="1:6" ht="35.1" customHeight="1">
      <c r="A200" s="9" t="s">
        <v>189</v>
      </c>
      <c r="B200" s="14">
        <f>50+30+10</f>
        <v>90</v>
      </c>
      <c r="C200" s="3" t="s">
        <v>203</v>
      </c>
      <c r="D200" s="4" t="s">
        <v>397</v>
      </c>
      <c r="E200" s="11"/>
      <c r="F200" s="11"/>
    </row>
    <row r="201" spans="1:6" ht="35.1" customHeight="1">
      <c r="A201" s="9" t="s">
        <v>194</v>
      </c>
      <c r="B201" s="14">
        <f>0+50+0</f>
        <v>50</v>
      </c>
      <c r="C201" s="3" t="s">
        <v>204</v>
      </c>
      <c r="D201" s="4" t="s">
        <v>398</v>
      </c>
      <c r="E201" s="11"/>
      <c r="F201" s="11"/>
    </row>
    <row r="202" spans="1:6" ht="35.1" customHeight="1">
      <c r="A202" s="9" t="s">
        <v>195</v>
      </c>
      <c r="B202" s="14">
        <f>8+20+5+5+4+20+2+3+5+5</f>
        <v>77</v>
      </c>
      <c r="C202" s="3" t="s">
        <v>203</v>
      </c>
      <c r="D202" s="4" t="s">
        <v>399</v>
      </c>
      <c r="E202" s="11"/>
      <c r="F202" s="11"/>
    </row>
    <row r="203" spans="1:6" ht="35.1" customHeight="1">
      <c r="A203" s="9" t="s">
        <v>196</v>
      </c>
      <c r="B203" s="14">
        <f>0+10+100+15+10+100+100</f>
        <v>335</v>
      </c>
      <c r="C203" s="3" t="s">
        <v>203</v>
      </c>
      <c r="D203" s="4" t="s">
        <v>400</v>
      </c>
      <c r="E203" s="11"/>
      <c r="F203" s="11"/>
    </row>
    <row r="204" spans="1:6" ht="35.1" customHeight="1">
      <c r="A204" s="9" t="s">
        <v>197</v>
      </c>
      <c r="B204" s="14">
        <f>0+20+1+5+100+40</f>
        <v>166</v>
      </c>
      <c r="C204" s="3" t="s">
        <v>204</v>
      </c>
      <c r="D204" s="4" t="s">
        <v>401</v>
      </c>
      <c r="E204" s="11"/>
      <c r="F204" s="11"/>
    </row>
    <row r="205" spans="1:6" ht="35.1" customHeight="1">
      <c r="A205" s="9" t="s">
        <v>198</v>
      </c>
      <c r="B205" s="14">
        <f>0+100+100+6+5+6+5+100</f>
        <v>322</v>
      </c>
      <c r="C205" s="3" t="s">
        <v>205</v>
      </c>
      <c r="D205" s="4" t="s">
        <v>402</v>
      </c>
      <c r="E205" s="11"/>
      <c r="F205" s="11"/>
    </row>
    <row r="206" spans="1:6" ht="35.1" customHeight="1">
      <c r="A206" s="9" t="s">
        <v>199</v>
      </c>
      <c r="B206" s="14">
        <f>0+30</f>
        <v>30</v>
      </c>
      <c r="C206" s="3" t="s">
        <v>203</v>
      </c>
      <c r="D206" s="4" t="s">
        <v>403</v>
      </c>
      <c r="E206" s="11"/>
      <c r="F206" s="11"/>
    </row>
    <row r="207" spans="1:6" ht="52.5" customHeight="1">
      <c r="A207" s="9" t="s">
        <v>200</v>
      </c>
      <c r="B207" s="14">
        <f>0+6+10+5+10</f>
        <v>31</v>
      </c>
      <c r="C207" s="3" t="s">
        <v>203</v>
      </c>
      <c r="D207" s="4" t="s">
        <v>404</v>
      </c>
      <c r="E207" s="11"/>
      <c r="F207" s="11"/>
    </row>
    <row r="208" spans="1:6" ht="35.1" customHeight="1">
      <c r="A208" s="9" t="s">
        <v>201</v>
      </c>
      <c r="B208" s="14">
        <f>0+3+10+5+10</f>
        <v>28</v>
      </c>
      <c r="C208" s="3" t="s">
        <v>203</v>
      </c>
      <c r="D208" s="4" t="s">
        <v>405</v>
      </c>
      <c r="E208" s="11"/>
      <c r="F208" s="11"/>
    </row>
    <row r="209" spans="1:6" ht="30" customHeight="1">
      <c r="A209" s="9" t="s">
        <v>202</v>
      </c>
      <c r="B209" s="14">
        <f>5+5+5+5+10+12+5+5+10+5</f>
        <v>67</v>
      </c>
      <c r="C209" s="3" t="s">
        <v>203</v>
      </c>
      <c r="D209" s="4" t="s">
        <v>406</v>
      </c>
      <c r="E209" s="11"/>
      <c r="F209" s="11"/>
    </row>
    <row r="210" spans="1:6" ht="30" customHeight="1">
      <c r="A210" s="27" t="s">
        <v>410</v>
      </c>
      <c r="B210" s="28"/>
      <c r="C210" s="28"/>
      <c r="D210" s="29"/>
      <c r="E210" s="30"/>
      <c r="F210" s="31"/>
    </row>
    <row r="211" spans="1:6" ht="24.95" customHeight="1">
      <c r="A211" s="25" t="s">
        <v>416</v>
      </c>
      <c r="B211" s="25"/>
      <c r="C211" s="25"/>
      <c r="D211" s="25"/>
      <c r="E211" s="25"/>
      <c r="F211" s="25"/>
    </row>
    <row r="212" spans="1:6" ht="24.95" customHeight="1">
      <c r="A212" s="24" t="s">
        <v>417</v>
      </c>
      <c r="B212" s="24"/>
      <c r="C212" s="24"/>
      <c r="D212" s="24"/>
      <c r="E212" s="24"/>
      <c r="F212" s="24"/>
    </row>
    <row r="213" spans="1:6" ht="24.95" customHeight="1">
      <c r="A213" s="24" t="s">
        <v>418</v>
      </c>
      <c r="B213" s="24"/>
      <c r="C213" s="24"/>
      <c r="D213" s="24"/>
      <c r="E213" s="24"/>
      <c r="F213" s="24"/>
    </row>
    <row r="214" spans="1:6" ht="24.95" customHeight="1">
      <c r="A214" s="26" t="s">
        <v>419</v>
      </c>
      <c r="B214" s="26"/>
      <c r="C214" s="26"/>
      <c r="D214" s="26"/>
      <c r="E214" s="26"/>
      <c r="F214" s="26"/>
    </row>
    <row r="215" spans="1:6" ht="24.95" customHeight="1">
      <c r="A215" s="24" t="s">
        <v>420</v>
      </c>
      <c r="B215" s="24"/>
      <c r="C215" s="24"/>
      <c r="D215" s="24"/>
      <c r="E215" s="24"/>
      <c r="F215" s="24"/>
    </row>
    <row r="216" spans="1:6" ht="24.95" customHeight="1">
      <c r="A216" s="24" t="s">
        <v>421</v>
      </c>
      <c r="B216" s="24"/>
      <c r="C216" s="24"/>
      <c r="D216" s="24"/>
      <c r="E216" s="24"/>
      <c r="F216" s="24"/>
    </row>
    <row r="217" spans="1:6" ht="24.95" customHeight="1">
      <c r="A217" s="24" t="s">
        <v>422</v>
      </c>
      <c r="B217" s="24"/>
      <c r="C217" s="24"/>
      <c r="D217" s="24"/>
      <c r="E217" s="24"/>
      <c r="F217" s="24"/>
    </row>
    <row r="218" spans="1:6" ht="24.95" customHeight="1">
      <c r="A218" s="24" t="s">
        <v>423</v>
      </c>
      <c r="B218" s="24"/>
      <c r="C218" s="24"/>
      <c r="D218" s="24"/>
      <c r="E218" s="24"/>
      <c r="F218" s="24"/>
    </row>
    <row r="219" spans="1:6" ht="24.95" customHeight="1">
      <c r="A219" s="24" t="s">
        <v>424</v>
      </c>
      <c r="B219" s="24"/>
      <c r="C219" s="24"/>
      <c r="D219" s="24"/>
      <c r="E219" s="24"/>
      <c r="F219" s="24"/>
    </row>
    <row r="220" spans="1:6" ht="24.95" customHeight="1">
      <c r="A220" s="24" t="s">
        <v>425</v>
      </c>
      <c r="B220" s="24"/>
      <c r="C220" s="24"/>
      <c r="D220" s="24"/>
      <c r="E220" s="24"/>
      <c r="F220" s="24"/>
    </row>
    <row r="221" spans="1:6" ht="24.95" customHeight="1">
      <c r="A221" s="24" t="s">
        <v>426</v>
      </c>
      <c r="B221" s="24"/>
      <c r="C221" s="24"/>
      <c r="D221" s="24"/>
      <c r="E221" s="24"/>
      <c r="F221" s="24"/>
    </row>
    <row r="222" spans="1:6" ht="24.95" customHeight="1">
      <c r="A222" s="24" t="s">
        <v>427</v>
      </c>
      <c r="B222" s="24"/>
      <c r="C222" s="24"/>
      <c r="D222" s="24"/>
      <c r="E222" s="24"/>
      <c r="F222" s="24"/>
    </row>
    <row r="223" spans="1:6" ht="24.95" customHeight="1">
      <c r="A223" s="24" t="s">
        <v>428</v>
      </c>
      <c r="B223" s="24"/>
      <c r="C223" s="24"/>
      <c r="D223" s="24"/>
      <c r="E223" s="24"/>
      <c r="F223" s="24"/>
    </row>
    <row r="224" spans="1:6" ht="24.95" customHeight="1">
      <c r="A224" s="24"/>
      <c r="B224" s="24"/>
      <c r="C224" s="24"/>
      <c r="D224" s="24"/>
      <c r="E224" s="24"/>
      <c r="F224" s="24"/>
    </row>
    <row r="225" spans="1:6" ht="24.95" customHeight="1">
      <c r="A225" s="16"/>
      <c r="B225" s="16"/>
      <c r="C225" s="16"/>
      <c r="D225" s="16"/>
      <c r="E225" s="16"/>
      <c r="F225" s="16"/>
    </row>
    <row r="226" spans="1:6" ht="24.95" customHeight="1">
      <c r="A226" s="24" t="s">
        <v>429</v>
      </c>
      <c r="B226" s="24"/>
      <c r="C226" s="24"/>
      <c r="D226" s="24"/>
      <c r="E226" s="24"/>
      <c r="F226" s="24"/>
    </row>
    <row r="227" spans="1:6" ht="24.95" customHeight="1">
      <c r="A227" s="16"/>
      <c r="B227" s="16"/>
      <c r="C227" s="16"/>
      <c r="D227" s="16"/>
      <c r="E227" s="16"/>
      <c r="F227" s="16"/>
    </row>
    <row r="228" spans="1:6" ht="24.95" customHeight="1">
      <c r="A228" s="23" t="s">
        <v>430</v>
      </c>
      <c r="B228" s="23"/>
      <c r="C228" s="23"/>
      <c r="D228" s="23"/>
      <c r="E228" s="23"/>
      <c r="F228" s="23"/>
    </row>
    <row r="229" spans="1:6" ht="24.95" customHeight="1">
      <c r="A229" s="23" t="s">
        <v>431</v>
      </c>
      <c r="B229" s="23"/>
      <c r="C229" s="23"/>
      <c r="D229" s="23"/>
      <c r="E229" s="23"/>
      <c r="F229" s="23"/>
    </row>
    <row r="230" spans="1:6" ht="41.25" customHeight="1">
      <c r="D230" s="6"/>
    </row>
    <row r="231" spans="1:6" ht="41.25" customHeight="1">
      <c r="D231" s="6"/>
    </row>
    <row r="232" spans="1:6" ht="41.25" customHeight="1">
      <c r="D232" s="6"/>
    </row>
    <row r="233" spans="1:6" ht="41.25" customHeight="1">
      <c r="D233" s="6"/>
    </row>
    <row r="234" spans="1:6" ht="41.25" customHeight="1">
      <c r="D234" s="6"/>
    </row>
    <row r="235" spans="1:6" ht="41.25" customHeight="1">
      <c r="D235" s="6"/>
    </row>
    <row r="236" spans="1:6" ht="41.25" customHeight="1">
      <c r="D236" s="6"/>
    </row>
    <row r="237" spans="1:6" ht="41.25" customHeight="1">
      <c r="D237" s="6"/>
    </row>
    <row r="238" spans="1:6" ht="41.25" customHeight="1">
      <c r="D238" s="6"/>
    </row>
    <row r="239" spans="1:6" ht="41.25" customHeight="1">
      <c r="D239" s="6"/>
    </row>
    <row r="240" spans="1:6" ht="41.25" customHeight="1">
      <c r="D240" s="6"/>
    </row>
    <row r="241" spans="4:4" ht="41.25" customHeight="1">
      <c r="D241" s="6"/>
    </row>
    <row r="242" spans="4:4" ht="41.25" customHeight="1">
      <c r="D242" s="6"/>
    </row>
    <row r="243" spans="4:4" ht="41.25" customHeight="1">
      <c r="D243" s="6"/>
    </row>
    <row r="244" spans="4:4" ht="41.25" customHeight="1">
      <c r="D244" s="6"/>
    </row>
    <row r="245" spans="4:4" ht="41.25" customHeight="1">
      <c r="D245" s="6"/>
    </row>
    <row r="246" spans="4:4" ht="41.25" customHeight="1">
      <c r="D246" s="6"/>
    </row>
    <row r="247" spans="4:4" ht="41.25" customHeight="1">
      <c r="D247" s="6"/>
    </row>
    <row r="248" spans="4:4" ht="41.25" customHeight="1">
      <c r="D248" s="6"/>
    </row>
    <row r="249" spans="4:4" ht="41.25" customHeight="1">
      <c r="D249" s="6"/>
    </row>
    <row r="250" spans="4:4" ht="41.25" customHeight="1">
      <c r="D250" s="6"/>
    </row>
    <row r="251" spans="4:4" ht="41.25" customHeight="1">
      <c r="D251" s="6"/>
    </row>
    <row r="252" spans="4:4" ht="41.25" customHeight="1">
      <c r="D252" s="6"/>
    </row>
    <row r="253" spans="4:4" ht="41.25" customHeight="1">
      <c r="D253" s="6"/>
    </row>
    <row r="254" spans="4:4" ht="41.25" customHeight="1">
      <c r="D254" s="6"/>
    </row>
    <row r="255" spans="4:4" ht="41.25" customHeight="1">
      <c r="D255" s="6"/>
    </row>
    <row r="256" spans="4:4" ht="41.25" customHeight="1">
      <c r="D256" s="6"/>
    </row>
    <row r="257" spans="4:4" ht="41.25" customHeight="1">
      <c r="D257" s="6"/>
    </row>
    <row r="258" spans="4:4" ht="41.25" customHeight="1">
      <c r="D258" s="6"/>
    </row>
    <row r="259" spans="4:4" ht="41.25" customHeight="1">
      <c r="D259" s="6"/>
    </row>
    <row r="260" spans="4:4" ht="41.25" customHeight="1">
      <c r="D260" s="6"/>
    </row>
    <row r="261" spans="4:4" ht="41.25" customHeight="1">
      <c r="D261" s="6"/>
    </row>
    <row r="262" spans="4:4" ht="41.25" customHeight="1">
      <c r="D262" s="6"/>
    </row>
    <row r="263" spans="4:4" ht="41.25" customHeight="1">
      <c r="D263" s="6"/>
    </row>
    <row r="264" spans="4:4" ht="41.25" customHeight="1">
      <c r="D264" s="6"/>
    </row>
    <row r="265" spans="4:4" ht="41.25" customHeight="1">
      <c r="D265" s="6"/>
    </row>
    <row r="266" spans="4:4" ht="41.25" customHeight="1">
      <c r="D266" s="6"/>
    </row>
    <row r="267" spans="4:4" ht="41.25" customHeight="1">
      <c r="D267" s="6"/>
    </row>
    <row r="268" spans="4:4" ht="41.25" customHeight="1">
      <c r="D268" s="6"/>
    </row>
    <row r="269" spans="4:4" ht="41.25" customHeight="1">
      <c r="D269" s="6"/>
    </row>
    <row r="270" spans="4:4" ht="41.25" customHeight="1">
      <c r="D270" s="6"/>
    </row>
    <row r="271" spans="4:4" ht="41.25" customHeight="1">
      <c r="D271" s="6"/>
    </row>
    <row r="272" spans="4:4" ht="41.25" customHeight="1">
      <c r="D272" s="6"/>
    </row>
    <row r="273" spans="4:4" ht="41.25" customHeight="1">
      <c r="D273" s="6"/>
    </row>
    <row r="274" spans="4:4" ht="41.25" customHeight="1">
      <c r="D274" s="6"/>
    </row>
    <row r="275" spans="4:4" ht="41.25" customHeight="1">
      <c r="D275" s="6"/>
    </row>
    <row r="276" spans="4:4" ht="41.25" customHeight="1">
      <c r="D276" s="6"/>
    </row>
    <row r="277" spans="4:4" ht="41.25" customHeight="1">
      <c r="D277" s="6"/>
    </row>
    <row r="278" spans="4:4" ht="41.25" customHeight="1">
      <c r="D278" s="6"/>
    </row>
    <row r="279" spans="4:4" ht="41.25" customHeight="1">
      <c r="D279" s="6"/>
    </row>
    <row r="280" spans="4:4" ht="41.25" customHeight="1">
      <c r="D280" s="6"/>
    </row>
    <row r="281" spans="4:4" ht="41.25" customHeight="1">
      <c r="D281" s="6"/>
    </row>
    <row r="282" spans="4:4" ht="41.25" customHeight="1">
      <c r="D282" s="6"/>
    </row>
    <row r="283" spans="4:4" ht="41.25" customHeight="1">
      <c r="D283" s="6"/>
    </row>
    <row r="284" spans="4:4" ht="41.25" customHeight="1">
      <c r="D284" s="6"/>
    </row>
    <row r="285" spans="4:4" ht="41.25" customHeight="1">
      <c r="D285" s="6"/>
    </row>
    <row r="286" spans="4:4" ht="41.25" customHeight="1">
      <c r="D286" s="6"/>
    </row>
    <row r="287" spans="4:4" ht="41.25" customHeight="1">
      <c r="D287" s="6"/>
    </row>
    <row r="288" spans="4:4" ht="41.25" customHeight="1">
      <c r="D288" s="6"/>
    </row>
    <row r="289" spans="4:4" ht="41.25" customHeight="1">
      <c r="D289" s="6"/>
    </row>
    <row r="290" spans="4:4" ht="41.25" customHeight="1">
      <c r="D290" s="6"/>
    </row>
    <row r="291" spans="4:4" ht="41.25" customHeight="1">
      <c r="D291" s="6"/>
    </row>
    <row r="292" spans="4:4" ht="41.25" customHeight="1">
      <c r="D292" s="6"/>
    </row>
    <row r="293" spans="4:4" ht="41.25" customHeight="1">
      <c r="D293" s="6"/>
    </row>
    <row r="294" spans="4:4" ht="41.25" customHeight="1">
      <c r="D294" s="6"/>
    </row>
    <row r="295" spans="4:4" ht="41.25" customHeight="1">
      <c r="D295" s="6"/>
    </row>
    <row r="296" spans="4:4" ht="41.25" customHeight="1">
      <c r="D296" s="6"/>
    </row>
    <row r="297" spans="4:4" ht="41.25" customHeight="1">
      <c r="D297" s="6"/>
    </row>
    <row r="298" spans="4:4" ht="41.25" customHeight="1">
      <c r="D298" s="6"/>
    </row>
    <row r="299" spans="4:4" ht="41.25" customHeight="1">
      <c r="D299" s="6"/>
    </row>
    <row r="300" spans="4:4" ht="41.25" customHeight="1">
      <c r="D300" s="6"/>
    </row>
    <row r="301" spans="4:4" ht="41.25" customHeight="1">
      <c r="D301" s="6"/>
    </row>
    <row r="302" spans="4:4" ht="41.25" customHeight="1">
      <c r="D302" s="6"/>
    </row>
    <row r="303" spans="4:4" ht="41.25" customHeight="1">
      <c r="D303" s="6"/>
    </row>
    <row r="304" spans="4:4" ht="41.25" customHeight="1">
      <c r="D304" s="6"/>
    </row>
    <row r="305" spans="4:4" ht="41.25" customHeight="1">
      <c r="D305" s="6"/>
    </row>
    <row r="306" spans="4:4" ht="41.25" customHeight="1">
      <c r="D306" s="6"/>
    </row>
    <row r="307" spans="4:4" ht="41.25" customHeight="1">
      <c r="D307" s="6"/>
    </row>
    <row r="308" spans="4:4" ht="41.25" customHeight="1">
      <c r="D308" s="6"/>
    </row>
    <row r="309" spans="4:4" ht="41.25" customHeight="1">
      <c r="D309" s="6"/>
    </row>
    <row r="310" spans="4:4" ht="41.25" customHeight="1">
      <c r="D310" s="6"/>
    </row>
    <row r="311" spans="4:4" ht="41.25" customHeight="1">
      <c r="D311" s="6"/>
    </row>
    <row r="312" spans="4:4" ht="41.25" customHeight="1">
      <c r="D312" s="6"/>
    </row>
    <row r="313" spans="4:4" ht="41.25" customHeight="1">
      <c r="D313" s="6"/>
    </row>
    <row r="314" spans="4:4" ht="41.25" customHeight="1">
      <c r="D314" s="6"/>
    </row>
    <row r="315" spans="4:4" ht="41.25" customHeight="1">
      <c r="D315" s="6"/>
    </row>
    <row r="316" spans="4:4" ht="41.25" customHeight="1">
      <c r="D316" s="6"/>
    </row>
    <row r="317" spans="4:4" ht="41.25" customHeight="1">
      <c r="D317" s="6"/>
    </row>
    <row r="318" spans="4:4" ht="41.25" customHeight="1">
      <c r="D318" s="6"/>
    </row>
    <row r="319" spans="4:4" ht="41.25" customHeight="1">
      <c r="D319" s="6"/>
    </row>
    <row r="320" spans="4:4" ht="41.25" customHeight="1">
      <c r="D320" s="6"/>
    </row>
    <row r="321" spans="4:4" ht="41.25" customHeight="1">
      <c r="D321" s="6"/>
    </row>
    <row r="322" spans="4:4" ht="41.25" customHeight="1">
      <c r="D322" s="6"/>
    </row>
    <row r="323" spans="4:4" ht="41.25" customHeight="1">
      <c r="D323" s="6"/>
    </row>
    <row r="324" spans="4:4" ht="41.25" customHeight="1">
      <c r="D324" s="6"/>
    </row>
    <row r="325" spans="4:4" ht="41.25" customHeight="1">
      <c r="D325" s="6"/>
    </row>
    <row r="326" spans="4:4" ht="41.25" customHeight="1">
      <c r="D326" s="6"/>
    </row>
    <row r="327" spans="4:4" ht="41.25" customHeight="1">
      <c r="D327" s="6"/>
    </row>
    <row r="328" spans="4:4" ht="41.25" customHeight="1">
      <c r="D328" s="6"/>
    </row>
    <row r="329" spans="4:4" ht="41.25" customHeight="1">
      <c r="D329" s="6"/>
    </row>
    <row r="330" spans="4:4" ht="41.25" customHeight="1">
      <c r="D330" s="6"/>
    </row>
    <row r="331" spans="4:4" ht="41.25" customHeight="1">
      <c r="D331" s="6"/>
    </row>
    <row r="332" spans="4:4" ht="41.25" customHeight="1">
      <c r="D332" s="6"/>
    </row>
    <row r="333" spans="4:4" ht="41.25" customHeight="1">
      <c r="D333" s="6"/>
    </row>
    <row r="334" spans="4:4" ht="41.25" customHeight="1">
      <c r="D334" s="6"/>
    </row>
    <row r="335" spans="4:4" ht="41.25" customHeight="1">
      <c r="D335" s="6"/>
    </row>
    <row r="336" spans="4:4" ht="41.25" customHeight="1">
      <c r="D336" s="6"/>
    </row>
    <row r="337" spans="4:4" ht="41.25" customHeight="1">
      <c r="D337" s="6"/>
    </row>
    <row r="338" spans="4:4" ht="41.25" customHeight="1">
      <c r="D338" s="6"/>
    </row>
    <row r="339" spans="4:4" ht="41.25" customHeight="1">
      <c r="D339" s="6"/>
    </row>
    <row r="340" spans="4:4" ht="41.25" customHeight="1">
      <c r="D340" s="6"/>
    </row>
    <row r="341" spans="4:4" ht="41.25" customHeight="1">
      <c r="D341" s="6"/>
    </row>
    <row r="342" spans="4:4" ht="41.25" customHeight="1">
      <c r="D342" s="6"/>
    </row>
    <row r="343" spans="4:4" ht="41.25" customHeight="1">
      <c r="D343" s="6"/>
    </row>
    <row r="344" spans="4:4" ht="41.25" customHeight="1">
      <c r="D344" s="6"/>
    </row>
    <row r="345" spans="4:4" ht="41.25" customHeight="1">
      <c r="D345" s="6"/>
    </row>
    <row r="346" spans="4:4" ht="41.25" customHeight="1">
      <c r="D346" s="6"/>
    </row>
    <row r="347" spans="4:4" ht="41.25" customHeight="1">
      <c r="D347" s="6"/>
    </row>
    <row r="348" spans="4:4" ht="41.25" customHeight="1">
      <c r="D348" s="6"/>
    </row>
    <row r="349" spans="4:4" ht="41.25" customHeight="1">
      <c r="D349" s="6"/>
    </row>
    <row r="350" spans="4:4" ht="41.25" customHeight="1">
      <c r="D350" s="6"/>
    </row>
    <row r="351" spans="4:4" ht="41.25" customHeight="1">
      <c r="D351" s="6"/>
    </row>
    <row r="352" spans="4:4" ht="41.25" customHeight="1">
      <c r="D352" s="6"/>
    </row>
    <row r="353" spans="4:4" ht="41.25" customHeight="1">
      <c r="D353" s="6"/>
    </row>
    <row r="354" spans="4:4" ht="41.25" customHeight="1">
      <c r="D354" s="6"/>
    </row>
    <row r="355" spans="4:4" ht="41.25" customHeight="1">
      <c r="D355" s="6"/>
    </row>
    <row r="356" spans="4:4" ht="41.25" customHeight="1">
      <c r="D356" s="6"/>
    </row>
    <row r="357" spans="4:4" ht="41.25" customHeight="1">
      <c r="D357" s="6"/>
    </row>
    <row r="358" spans="4:4" ht="41.25" customHeight="1">
      <c r="D358" s="6"/>
    </row>
    <row r="359" spans="4:4" ht="41.25" customHeight="1">
      <c r="D359" s="6"/>
    </row>
    <row r="360" spans="4:4" ht="41.25" customHeight="1">
      <c r="D360" s="6"/>
    </row>
    <row r="361" spans="4:4" ht="41.25" customHeight="1">
      <c r="D361" s="6"/>
    </row>
    <row r="362" spans="4:4" ht="41.25" customHeight="1">
      <c r="D362" s="6"/>
    </row>
    <row r="363" spans="4:4" ht="41.25" customHeight="1">
      <c r="D363" s="6"/>
    </row>
    <row r="364" spans="4:4" ht="41.25" customHeight="1">
      <c r="D364" s="6"/>
    </row>
    <row r="365" spans="4:4" ht="41.25" customHeight="1">
      <c r="D365" s="6"/>
    </row>
    <row r="366" spans="4:4" ht="41.25" customHeight="1">
      <c r="D366" s="6"/>
    </row>
    <row r="367" spans="4:4" ht="41.25" customHeight="1">
      <c r="D367" s="6"/>
    </row>
    <row r="368" spans="4:4" ht="41.25" customHeight="1">
      <c r="D368" s="6"/>
    </row>
    <row r="369" spans="4:4" ht="41.25" customHeight="1">
      <c r="D369" s="6"/>
    </row>
    <row r="370" spans="4:4" ht="41.25" customHeight="1">
      <c r="D370" s="6"/>
    </row>
    <row r="371" spans="4:4" ht="41.25" customHeight="1">
      <c r="D371" s="6"/>
    </row>
    <row r="372" spans="4:4" ht="41.25" customHeight="1">
      <c r="D372" s="6"/>
    </row>
    <row r="373" spans="4:4" ht="41.25" customHeight="1">
      <c r="D373" s="6"/>
    </row>
    <row r="374" spans="4:4" ht="41.25" customHeight="1">
      <c r="D374" s="6"/>
    </row>
    <row r="375" spans="4:4" ht="41.25" customHeight="1">
      <c r="D375" s="6"/>
    </row>
    <row r="376" spans="4:4" ht="41.25" customHeight="1">
      <c r="D376" s="6"/>
    </row>
    <row r="377" spans="4:4" ht="41.25" customHeight="1">
      <c r="D377" s="6"/>
    </row>
    <row r="378" spans="4:4" ht="41.25" customHeight="1">
      <c r="D378" s="6"/>
    </row>
    <row r="379" spans="4:4" ht="41.25" customHeight="1">
      <c r="D379" s="6"/>
    </row>
    <row r="380" spans="4:4" ht="41.25" customHeight="1">
      <c r="D380" s="6"/>
    </row>
    <row r="381" spans="4:4" ht="41.25" customHeight="1">
      <c r="D381" s="6"/>
    </row>
    <row r="382" spans="4:4" ht="41.25" customHeight="1">
      <c r="D382" s="6"/>
    </row>
    <row r="383" spans="4:4" ht="41.25" customHeight="1">
      <c r="D383" s="6"/>
    </row>
    <row r="384" spans="4:4" ht="41.25" customHeight="1">
      <c r="D384" s="6"/>
    </row>
    <row r="385" spans="4:4" ht="41.25" customHeight="1">
      <c r="D385" s="6"/>
    </row>
    <row r="386" spans="4:4" ht="41.25" customHeight="1">
      <c r="D386" s="6"/>
    </row>
    <row r="387" spans="4:4" ht="41.25" customHeight="1">
      <c r="D387" s="6"/>
    </row>
    <row r="388" spans="4:4" ht="41.25" customHeight="1">
      <c r="D388" s="6"/>
    </row>
    <row r="389" spans="4:4" ht="41.25" customHeight="1">
      <c r="D389" s="6"/>
    </row>
    <row r="390" spans="4:4" ht="41.25" customHeight="1">
      <c r="D390" s="6"/>
    </row>
    <row r="391" spans="4:4" ht="41.25" customHeight="1">
      <c r="D391" s="6"/>
    </row>
    <row r="392" spans="4:4" ht="41.25" customHeight="1">
      <c r="D392" s="6"/>
    </row>
    <row r="393" spans="4:4" ht="41.25" customHeight="1">
      <c r="D393" s="6"/>
    </row>
    <row r="394" spans="4:4" ht="41.25" customHeight="1">
      <c r="D394" s="6"/>
    </row>
    <row r="395" spans="4:4" ht="41.25" customHeight="1">
      <c r="D395" s="6"/>
    </row>
    <row r="396" spans="4:4" ht="41.25" customHeight="1">
      <c r="D396" s="6"/>
    </row>
    <row r="397" spans="4:4" ht="41.25" customHeight="1">
      <c r="D397" s="6"/>
    </row>
    <row r="398" spans="4:4" ht="41.25" customHeight="1">
      <c r="D398" s="6"/>
    </row>
    <row r="399" spans="4:4" ht="41.25" customHeight="1">
      <c r="D399" s="6"/>
    </row>
    <row r="400" spans="4:4" ht="41.25" customHeight="1">
      <c r="D400" s="6"/>
    </row>
    <row r="401" spans="4:4" ht="41.25" customHeight="1">
      <c r="D401" s="6"/>
    </row>
    <row r="402" spans="4:4" ht="41.25" customHeight="1">
      <c r="D402" s="6"/>
    </row>
    <row r="403" spans="4:4" ht="41.25" customHeight="1">
      <c r="D403" s="6"/>
    </row>
    <row r="404" spans="4:4" ht="41.25" customHeight="1">
      <c r="D404" s="6"/>
    </row>
    <row r="405" spans="4:4" ht="41.25" customHeight="1">
      <c r="D405" s="6"/>
    </row>
    <row r="406" spans="4:4" ht="41.25" customHeight="1">
      <c r="D406" s="6"/>
    </row>
    <row r="407" spans="4:4" ht="41.25" customHeight="1">
      <c r="D407" s="6"/>
    </row>
    <row r="408" spans="4:4" ht="41.25" customHeight="1">
      <c r="D408" s="6"/>
    </row>
    <row r="409" spans="4:4" ht="41.25" customHeight="1">
      <c r="D409" s="6"/>
    </row>
    <row r="410" spans="4:4" ht="41.25" customHeight="1">
      <c r="D410" s="6"/>
    </row>
    <row r="411" spans="4:4" ht="41.25" customHeight="1">
      <c r="D411" s="6"/>
    </row>
    <row r="412" spans="4:4" ht="41.25" customHeight="1">
      <c r="D412" s="6"/>
    </row>
    <row r="413" spans="4:4" ht="41.25" customHeight="1">
      <c r="D413" s="6"/>
    </row>
    <row r="414" spans="4:4" ht="41.25" customHeight="1">
      <c r="D414" s="6"/>
    </row>
    <row r="415" spans="4:4" ht="41.25" customHeight="1">
      <c r="D415" s="6"/>
    </row>
    <row r="416" spans="4:4" ht="41.25" customHeight="1">
      <c r="D416" s="6"/>
    </row>
    <row r="417" spans="4:4" ht="41.25" customHeight="1">
      <c r="D417" s="6"/>
    </row>
    <row r="418" spans="4:4" ht="41.25" customHeight="1">
      <c r="D418" s="6"/>
    </row>
    <row r="419" spans="4:4" ht="41.25" customHeight="1">
      <c r="D419" s="6"/>
    </row>
    <row r="420" spans="4:4" ht="41.25" customHeight="1">
      <c r="D420" s="6"/>
    </row>
    <row r="421" spans="4:4" ht="41.25" customHeight="1">
      <c r="D421" s="6"/>
    </row>
    <row r="422" spans="4:4" ht="41.25" customHeight="1">
      <c r="D422" s="6"/>
    </row>
    <row r="423" spans="4:4" ht="41.25" customHeight="1">
      <c r="D423" s="6"/>
    </row>
    <row r="424" spans="4:4" ht="41.25" customHeight="1">
      <c r="D424" s="6"/>
    </row>
    <row r="425" spans="4:4" ht="41.25" customHeight="1">
      <c r="D425" s="6"/>
    </row>
    <row r="426" spans="4:4" ht="41.25" customHeight="1">
      <c r="D426" s="6"/>
    </row>
    <row r="427" spans="4:4" ht="41.25" customHeight="1">
      <c r="D427" s="6"/>
    </row>
    <row r="428" spans="4:4" ht="41.25" customHeight="1">
      <c r="D428" s="6"/>
    </row>
    <row r="429" spans="4:4" ht="41.25" customHeight="1">
      <c r="D429" s="6"/>
    </row>
    <row r="430" spans="4:4" ht="41.25" customHeight="1">
      <c r="D430" s="6"/>
    </row>
    <row r="431" spans="4:4" ht="41.25" customHeight="1">
      <c r="D431" s="6"/>
    </row>
    <row r="432" spans="4:4" ht="41.25" customHeight="1">
      <c r="D432" s="6"/>
    </row>
    <row r="433" spans="4:4" ht="41.25" customHeight="1">
      <c r="D433" s="6"/>
    </row>
    <row r="434" spans="4:4" ht="41.25" customHeight="1">
      <c r="D434" s="6"/>
    </row>
    <row r="435" spans="4:4" ht="41.25" customHeight="1">
      <c r="D435" s="6"/>
    </row>
    <row r="436" spans="4:4" ht="41.25" customHeight="1">
      <c r="D436" s="6"/>
    </row>
    <row r="437" spans="4:4" ht="41.25" customHeight="1">
      <c r="D437" s="6"/>
    </row>
    <row r="438" spans="4:4" ht="41.25" customHeight="1">
      <c r="D438" s="6"/>
    </row>
    <row r="439" spans="4:4" ht="41.25" customHeight="1">
      <c r="D439" s="6"/>
    </row>
    <row r="440" spans="4:4" ht="41.25" customHeight="1">
      <c r="D440" s="6"/>
    </row>
    <row r="441" spans="4:4" ht="41.25" customHeight="1">
      <c r="D441" s="6"/>
    </row>
    <row r="442" spans="4:4" ht="41.25" customHeight="1">
      <c r="D442" s="6"/>
    </row>
    <row r="443" spans="4:4" ht="41.25" customHeight="1">
      <c r="D443" s="6"/>
    </row>
    <row r="444" spans="4:4" ht="41.25" customHeight="1">
      <c r="D444" s="6"/>
    </row>
    <row r="445" spans="4:4" ht="41.25" customHeight="1">
      <c r="D445" s="6"/>
    </row>
    <row r="446" spans="4:4" ht="41.25" customHeight="1">
      <c r="D446" s="6"/>
    </row>
    <row r="447" spans="4:4" ht="41.25" customHeight="1">
      <c r="D447" s="6"/>
    </row>
    <row r="448" spans="4:4" ht="41.25" customHeight="1">
      <c r="D448" s="6"/>
    </row>
    <row r="449" spans="4:4" ht="41.25" customHeight="1">
      <c r="D449" s="6"/>
    </row>
    <row r="450" spans="4:4" ht="41.25" customHeight="1">
      <c r="D450" s="6"/>
    </row>
    <row r="451" spans="4:4" ht="41.25" customHeight="1">
      <c r="D451" s="6"/>
    </row>
    <row r="452" spans="4:4" ht="41.25" customHeight="1">
      <c r="D452" s="6"/>
    </row>
    <row r="453" spans="4:4" ht="41.25" customHeight="1">
      <c r="D453" s="6"/>
    </row>
    <row r="454" spans="4:4" ht="41.25" customHeight="1">
      <c r="D454" s="6"/>
    </row>
    <row r="455" spans="4:4" ht="41.25" customHeight="1">
      <c r="D455" s="6"/>
    </row>
    <row r="456" spans="4:4" ht="41.25" customHeight="1">
      <c r="D456" s="6"/>
    </row>
    <row r="457" spans="4:4" ht="41.25" customHeight="1">
      <c r="D457" s="6"/>
    </row>
    <row r="458" spans="4:4" ht="41.25" customHeight="1">
      <c r="D458" s="6"/>
    </row>
    <row r="459" spans="4:4" ht="41.25" customHeight="1">
      <c r="D459" s="6"/>
    </row>
    <row r="460" spans="4:4" ht="41.25" customHeight="1">
      <c r="D460" s="6"/>
    </row>
    <row r="461" spans="4:4" ht="41.25" customHeight="1">
      <c r="D461" s="6"/>
    </row>
    <row r="462" spans="4:4" ht="41.25" customHeight="1">
      <c r="D462" s="6"/>
    </row>
    <row r="463" spans="4:4" ht="41.25" customHeight="1">
      <c r="D463" s="6"/>
    </row>
    <row r="464" spans="4:4" ht="41.25" customHeight="1">
      <c r="D464" s="6"/>
    </row>
    <row r="465" spans="4:4" ht="41.25" customHeight="1">
      <c r="D465" s="6"/>
    </row>
    <row r="466" spans="4:4" ht="41.25" customHeight="1">
      <c r="D466" s="6"/>
    </row>
    <row r="467" spans="4:4" ht="41.25" customHeight="1">
      <c r="D467" s="6"/>
    </row>
    <row r="468" spans="4:4" ht="41.25" customHeight="1">
      <c r="D468" s="6"/>
    </row>
    <row r="469" spans="4:4" ht="41.25" customHeight="1">
      <c r="D469" s="6"/>
    </row>
    <row r="470" spans="4:4" ht="41.25" customHeight="1">
      <c r="D470" s="6"/>
    </row>
    <row r="471" spans="4:4" ht="41.25" customHeight="1">
      <c r="D471" s="6"/>
    </row>
    <row r="472" spans="4:4" ht="41.25" customHeight="1">
      <c r="D472" s="6"/>
    </row>
    <row r="473" spans="4:4" ht="41.25" customHeight="1">
      <c r="D473" s="6"/>
    </row>
    <row r="474" spans="4:4" ht="41.25" customHeight="1">
      <c r="D474" s="6"/>
    </row>
    <row r="475" spans="4:4" ht="41.25" customHeight="1">
      <c r="D475" s="6"/>
    </row>
    <row r="476" spans="4:4" ht="41.25" customHeight="1">
      <c r="D476" s="6"/>
    </row>
    <row r="477" spans="4:4" ht="41.25" customHeight="1">
      <c r="D477" s="6"/>
    </row>
    <row r="478" spans="4:4" ht="41.25" customHeight="1">
      <c r="D478" s="6"/>
    </row>
    <row r="479" spans="4:4" ht="41.25" customHeight="1">
      <c r="D479" s="6"/>
    </row>
    <row r="480" spans="4:4" ht="41.25" customHeight="1">
      <c r="D480" s="6"/>
    </row>
    <row r="481" spans="4:4" ht="41.25" customHeight="1">
      <c r="D481" s="6"/>
    </row>
    <row r="482" spans="4:4" ht="41.25" customHeight="1">
      <c r="D482" s="6"/>
    </row>
    <row r="483" spans="4:4" ht="41.25" customHeight="1">
      <c r="D483" s="6"/>
    </row>
    <row r="484" spans="4:4" ht="41.25" customHeight="1">
      <c r="D484" s="6"/>
    </row>
    <row r="485" spans="4:4" ht="41.25" customHeight="1">
      <c r="D485" s="6"/>
    </row>
    <row r="486" spans="4:4" ht="41.25" customHeight="1">
      <c r="D486" s="6"/>
    </row>
    <row r="487" spans="4:4" ht="41.25" customHeight="1">
      <c r="D487" s="6"/>
    </row>
    <row r="488" spans="4:4" ht="41.25" customHeight="1">
      <c r="D488" s="6"/>
    </row>
    <row r="489" spans="4:4" ht="41.25" customHeight="1">
      <c r="D489" s="6"/>
    </row>
    <row r="490" spans="4:4" ht="41.25" customHeight="1">
      <c r="D490" s="6"/>
    </row>
    <row r="491" spans="4:4" ht="41.25" customHeight="1">
      <c r="D491" s="6"/>
    </row>
    <row r="492" spans="4:4" ht="41.25" customHeight="1">
      <c r="D492" s="6"/>
    </row>
    <row r="493" spans="4:4" ht="41.25" customHeight="1">
      <c r="D493" s="6"/>
    </row>
    <row r="494" spans="4:4" ht="41.25" customHeight="1">
      <c r="D494" s="6"/>
    </row>
    <row r="495" spans="4:4" ht="41.25" customHeight="1">
      <c r="D495" s="6"/>
    </row>
    <row r="496" spans="4:4" ht="41.25" customHeight="1">
      <c r="D496" s="6"/>
    </row>
    <row r="497" spans="4:4" ht="41.25" customHeight="1">
      <c r="D497" s="6"/>
    </row>
    <row r="498" spans="4:4" ht="41.25" customHeight="1">
      <c r="D498" s="6"/>
    </row>
    <row r="499" spans="4:4" ht="41.25" customHeight="1">
      <c r="D499" s="6"/>
    </row>
    <row r="500" spans="4:4" ht="41.25" customHeight="1">
      <c r="D500" s="6"/>
    </row>
    <row r="501" spans="4:4" ht="41.25" customHeight="1">
      <c r="D501" s="6"/>
    </row>
    <row r="502" spans="4:4" ht="41.25" customHeight="1">
      <c r="D502" s="6"/>
    </row>
    <row r="503" spans="4:4" ht="41.25" customHeight="1">
      <c r="D503" s="6"/>
    </row>
    <row r="504" spans="4:4" ht="41.25" customHeight="1">
      <c r="D504" s="6"/>
    </row>
    <row r="505" spans="4:4" ht="41.25" customHeight="1">
      <c r="D505" s="6"/>
    </row>
    <row r="506" spans="4:4" ht="41.25" customHeight="1">
      <c r="D506" s="6"/>
    </row>
    <row r="507" spans="4:4" ht="41.25" customHeight="1">
      <c r="D507" s="6"/>
    </row>
    <row r="508" spans="4:4" ht="41.25" customHeight="1">
      <c r="D508" s="6"/>
    </row>
    <row r="509" spans="4:4" ht="41.25" customHeight="1">
      <c r="D509" s="6"/>
    </row>
    <row r="510" spans="4:4" ht="41.25" customHeight="1">
      <c r="D510" s="6"/>
    </row>
    <row r="511" spans="4:4" ht="41.25" customHeight="1">
      <c r="D511" s="6"/>
    </row>
    <row r="512" spans="4:4" ht="41.25" customHeight="1">
      <c r="D512" s="6"/>
    </row>
    <row r="513" spans="4:4" ht="41.25" customHeight="1">
      <c r="D513" s="6"/>
    </row>
    <row r="514" spans="4:4" ht="41.25" customHeight="1">
      <c r="D514" s="6"/>
    </row>
    <row r="515" spans="4:4" ht="41.25" customHeight="1">
      <c r="D515" s="6"/>
    </row>
    <row r="516" spans="4:4" ht="41.25" customHeight="1">
      <c r="D516" s="6"/>
    </row>
    <row r="517" spans="4:4" ht="41.25" customHeight="1">
      <c r="D517" s="6"/>
    </row>
    <row r="518" spans="4:4" ht="41.25" customHeight="1">
      <c r="D518" s="6"/>
    </row>
    <row r="519" spans="4:4" ht="41.25" customHeight="1">
      <c r="D519" s="6"/>
    </row>
    <row r="520" spans="4:4" ht="41.25" customHeight="1">
      <c r="D520" s="6"/>
    </row>
    <row r="521" spans="4:4" ht="41.25" customHeight="1">
      <c r="D521" s="6"/>
    </row>
    <row r="522" spans="4:4" ht="41.25" customHeight="1">
      <c r="D522" s="6"/>
    </row>
    <row r="523" spans="4:4" ht="41.25" customHeight="1">
      <c r="D523" s="6"/>
    </row>
    <row r="524" spans="4:4" ht="41.25" customHeight="1">
      <c r="D524" s="6"/>
    </row>
    <row r="525" spans="4:4" ht="41.25" customHeight="1">
      <c r="D525" s="6"/>
    </row>
    <row r="526" spans="4:4" ht="41.25" customHeight="1">
      <c r="D526" s="6"/>
    </row>
    <row r="527" spans="4:4" ht="41.25" customHeight="1">
      <c r="D527" s="6"/>
    </row>
    <row r="528" spans="4:4" ht="41.25" customHeight="1">
      <c r="D528" s="6"/>
    </row>
    <row r="529" spans="4:4" ht="41.25" customHeight="1">
      <c r="D529" s="6"/>
    </row>
    <row r="530" spans="4:4" ht="41.25" customHeight="1">
      <c r="D530" s="6"/>
    </row>
    <row r="531" spans="4:4" ht="41.25" customHeight="1">
      <c r="D531" s="6"/>
    </row>
    <row r="532" spans="4:4" ht="41.25" customHeight="1">
      <c r="D532" s="6"/>
    </row>
    <row r="533" spans="4:4" ht="41.25" customHeight="1">
      <c r="D533" s="6"/>
    </row>
    <row r="534" spans="4:4" ht="41.25" customHeight="1">
      <c r="D534" s="6"/>
    </row>
    <row r="535" spans="4:4" ht="41.25" customHeight="1">
      <c r="D535" s="6"/>
    </row>
    <row r="536" spans="4:4" ht="41.25" customHeight="1">
      <c r="D536" s="6"/>
    </row>
    <row r="537" spans="4:4" ht="41.25" customHeight="1">
      <c r="D537" s="6"/>
    </row>
    <row r="538" spans="4:4" ht="41.25" customHeight="1">
      <c r="D538" s="6"/>
    </row>
    <row r="539" spans="4:4" ht="41.25" customHeight="1">
      <c r="D539" s="6"/>
    </row>
    <row r="540" spans="4:4" ht="41.25" customHeight="1">
      <c r="D540" s="6"/>
    </row>
    <row r="541" spans="4:4" ht="41.25" customHeight="1">
      <c r="D541" s="6"/>
    </row>
    <row r="542" spans="4:4" ht="41.25" customHeight="1">
      <c r="D542" s="6"/>
    </row>
    <row r="543" spans="4:4" ht="41.25" customHeight="1">
      <c r="D543" s="6"/>
    </row>
  </sheetData>
  <sortState ref="D13:D57">
    <sortCondition ref="D13"/>
  </sortState>
  <mergeCells count="23">
    <mergeCell ref="A210:D210"/>
    <mergeCell ref="E210:F210"/>
    <mergeCell ref="A4:F4"/>
    <mergeCell ref="A3:F3"/>
    <mergeCell ref="A1:F1"/>
    <mergeCell ref="A2:F2"/>
    <mergeCell ref="A211:F211"/>
    <mergeCell ref="A212:F212"/>
    <mergeCell ref="A213:F213"/>
    <mergeCell ref="A214:F214"/>
    <mergeCell ref="A215:F215"/>
    <mergeCell ref="A216:F216"/>
    <mergeCell ref="A217:F217"/>
    <mergeCell ref="A218:F218"/>
    <mergeCell ref="A219:F219"/>
    <mergeCell ref="A220:F220"/>
    <mergeCell ref="A228:F228"/>
    <mergeCell ref="A229:F229"/>
    <mergeCell ref="A221:F221"/>
    <mergeCell ref="A222:F222"/>
    <mergeCell ref="A223:F223"/>
    <mergeCell ref="A224:F224"/>
    <mergeCell ref="A226:F226"/>
  </mergeCells>
  <phoneticPr fontId="1" type="noConversion"/>
  <printOptions horizontalCentered="1"/>
  <pageMargins left="0.59055118110236227" right="0" top="0.78740157480314965" bottom="0" header="0" footer="0"/>
  <pageSetup paperSize="9" scale="70" orientation="portrait" r:id="rId1"/>
  <rowBreaks count="8" manualBreakCount="8">
    <brk id="30" max="5" man="1"/>
    <brk id="56" max="5" man="1"/>
    <brk id="82" max="5" man="1"/>
    <brk id="105" max="5" man="1"/>
    <brk id="130" max="5" man="1"/>
    <brk id="154" max="5" man="1"/>
    <brk id="175" max="5" man="1"/>
    <brk id="19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ANEXO I</vt:lpstr>
      <vt:lpstr>'ANEXO I'!Area_de_impressao</vt:lpstr>
      <vt:lpstr>'ANEXO I'!Titulos_de_impressao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leticia</cp:lastModifiedBy>
  <cp:lastPrinted>2018-06-11T18:43:52Z</cp:lastPrinted>
  <dcterms:created xsi:type="dcterms:W3CDTF">2008-02-18T16:06:41Z</dcterms:created>
  <dcterms:modified xsi:type="dcterms:W3CDTF">2018-06-12T19:05:23Z</dcterms:modified>
</cp:coreProperties>
</file>