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Plan2" sheetId="10" r:id="rId1"/>
  </sheets>
  <definedNames>
    <definedName name="_xlnm.Print_Area" localSheetId="0">Plan2!$A$1:$F$94</definedName>
  </definedNames>
  <calcPr calcId="124519"/>
</workbook>
</file>

<file path=xl/calcChain.xml><?xml version="1.0" encoding="utf-8"?>
<calcChain xmlns="http://schemas.openxmlformats.org/spreadsheetml/2006/main">
  <c r="B79" i="10"/>
  <c r="F79" s="1"/>
  <c r="B50"/>
  <c r="F50" s="1"/>
  <c r="B36"/>
  <c r="F36" s="1"/>
  <c r="B92" l="1"/>
  <c r="F92" s="1"/>
  <c r="B86"/>
  <c r="F86" s="1"/>
  <c r="B74"/>
  <c r="F74" s="1"/>
  <c r="B72"/>
  <c r="F72" s="1"/>
  <c r="B59"/>
  <c r="F59" s="1"/>
  <c r="B49"/>
  <c r="F49" s="1"/>
  <c r="B48"/>
  <c r="F48" s="1"/>
  <c r="B46"/>
  <c r="F46" s="1"/>
  <c r="B44"/>
  <c r="F44" s="1"/>
  <c r="B42"/>
  <c r="F42" s="1"/>
  <c r="B38"/>
  <c r="F38" s="1"/>
  <c r="B37"/>
  <c r="F37" s="1"/>
  <c r="B35"/>
  <c r="F35" s="1"/>
  <c r="B34"/>
  <c r="F34" s="1"/>
  <c r="B33"/>
  <c r="F33" s="1"/>
  <c r="B32"/>
  <c r="F32" s="1"/>
  <c r="B31"/>
  <c r="F31" s="1"/>
  <c r="B30"/>
  <c r="F30" s="1"/>
  <c r="B29"/>
  <c r="F29" s="1"/>
  <c r="B28"/>
  <c r="F28" s="1"/>
  <c r="B27"/>
  <c r="F27" s="1"/>
  <c r="B25"/>
  <c r="F25" s="1"/>
  <c r="B24"/>
  <c r="F24" s="1"/>
  <c r="B13"/>
  <c r="F13" s="1"/>
  <c r="B8"/>
  <c r="F8" s="1"/>
  <c r="B93"/>
  <c r="F93" s="1"/>
  <c r="B91"/>
  <c r="F91" s="1"/>
  <c r="B90"/>
  <c r="F90" s="1"/>
  <c r="B89"/>
  <c r="F89" s="1"/>
  <c r="B88"/>
  <c r="F88" s="1"/>
  <c r="B87"/>
  <c r="F87" s="1"/>
  <c r="B85"/>
  <c r="F85" s="1"/>
  <c r="B84"/>
  <c r="F84" s="1"/>
  <c r="B83"/>
  <c r="F83" s="1"/>
  <c r="B82"/>
  <c r="F82" s="1"/>
  <c r="B81"/>
  <c r="F81" s="1"/>
  <c r="B80"/>
  <c r="F80" s="1"/>
  <c r="B78"/>
  <c r="F78" s="1"/>
  <c r="B77"/>
  <c r="F77" s="1"/>
  <c r="B76"/>
  <c r="F76" s="1"/>
  <c r="B75"/>
  <c r="F75" s="1"/>
  <c r="B73"/>
  <c r="F73" s="1"/>
  <c r="B71"/>
  <c r="F71" s="1"/>
  <c r="B70"/>
  <c r="F70" s="1"/>
  <c r="B69"/>
  <c r="F69" s="1"/>
  <c r="B68"/>
  <c r="F68" s="1"/>
  <c r="B67"/>
  <c r="F67" s="1"/>
  <c r="B66"/>
  <c r="F66" s="1"/>
  <c r="B65"/>
  <c r="F65" s="1"/>
  <c r="B64"/>
  <c r="F64" s="1"/>
  <c r="B63"/>
  <c r="F63" s="1"/>
  <c r="B61"/>
  <c r="F61" s="1"/>
  <c r="B58"/>
  <c r="F58" s="1"/>
  <c r="B57"/>
  <c r="F57" s="1"/>
  <c r="B56"/>
  <c r="F56" s="1"/>
  <c r="B55"/>
  <c r="F55" s="1"/>
  <c r="B54"/>
  <c r="F54" s="1"/>
  <c r="B53"/>
  <c r="F53" s="1"/>
  <c r="B52"/>
  <c r="F52" s="1"/>
  <c r="B51"/>
  <c r="F51" s="1"/>
  <c r="B47"/>
  <c r="F47" s="1"/>
  <c r="B45"/>
  <c r="F45" s="1"/>
  <c r="B43"/>
  <c r="F43" s="1"/>
  <c r="B41"/>
  <c r="F41" s="1"/>
  <c r="B40"/>
  <c r="F40" s="1"/>
  <c r="B39"/>
  <c r="F39" s="1"/>
  <c r="B26"/>
  <c r="F26" s="1"/>
  <c r="B23"/>
  <c r="F23" s="1"/>
  <c r="B21"/>
  <c r="F21" s="1"/>
  <c r="B20"/>
  <c r="F20" s="1"/>
  <c r="B19"/>
  <c r="F19" s="1"/>
  <c r="B18"/>
  <c r="F18" s="1"/>
  <c r="B17"/>
  <c r="F17" s="1"/>
  <c r="B16"/>
  <c r="F16" s="1"/>
  <c r="B15"/>
  <c r="F15" s="1"/>
  <c r="B14"/>
  <c r="F14" s="1"/>
  <c r="B12"/>
  <c r="F12" s="1"/>
  <c r="B11"/>
  <c r="F11" s="1"/>
  <c r="B10"/>
  <c r="F10" s="1"/>
  <c r="B9"/>
  <c r="F9" s="1"/>
  <c r="B62"/>
  <c r="F62" s="1"/>
  <c r="B22"/>
  <c r="F22" s="1"/>
  <c r="B60"/>
  <c r="F60" s="1"/>
  <c r="E94" l="1"/>
</calcChain>
</file>

<file path=xl/sharedStrings.xml><?xml version="1.0" encoding="utf-8"?>
<sst xmlns="http://schemas.openxmlformats.org/spreadsheetml/2006/main" count="270" uniqueCount="185">
  <si>
    <t>ITEM</t>
  </si>
  <si>
    <t>UN.</t>
  </si>
  <si>
    <t>DESCRIÇÃO</t>
  </si>
  <si>
    <t>001</t>
  </si>
  <si>
    <t>002</t>
  </si>
  <si>
    <t>003</t>
  </si>
  <si>
    <t>004</t>
  </si>
  <si>
    <t>Batata palha</t>
  </si>
  <si>
    <t>005</t>
  </si>
  <si>
    <t>006</t>
  </si>
  <si>
    <t>007</t>
  </si>
  <si>
    <t>Fermento em pó (embalagem 250g)</t>
  </si>
  <si>
    <t>008</t>
  </si>
  <si>
    <t>Geléia de fruta (embalagem 200g)</t>
  </si>
  <si>
    <t>009</t>
  </si>
  <si>
    <t>Grão de bico (embalagem 500g)</t>
  </si>
  <si>
    <t>010</t>
  </si>
  <si>
    <t>Lentilha (embalagem 500g)</t>
  </si>
  <si>
    <t>011</t>
  </si>
  <si>
    <t>Maço de fósforo (c/10cx c/40 palitos)</t>
  </si>
  <si>
    <t>012</t>
  </si>
  <si>
    <t>Milho para pipoca</t>
  </si>
  <si>
    <t>013</t>
  </si>
  <si>
    <t>Caldo de bacon, em tablete (cartela c/ 24unid de 19g)</t>
  </si>
  <si>
    <t>014</t>
  </si>
  <si>
    <t>Canela em pó (embalagem 35g)</t>
  </si>
  <si>
    <t>015</t>
  </si>
  <si>
    <t>Extrato de tomate concentrado (340g)</t>
  </si>
  <si>
    <t>016</t>
  </si>
  <si>
    <t>017</t>
  </si>
  <si>
    <t>Maionese (embalagem/balde de plástico 3kg)</t>
  </si>
  <si>
    <t>018</t>
  </si>
  <si>
    <t>Maionese (sachê 470g)</t>
  </si>
  <si>
    <t>019</t>
  </si>
  <si>
    <t>Óleo de soja (900ml)</t>
  </si>
  <si>
    <t>020</t>
  </si>
  <si>
    <t>021</t>
  </si>
  <si>
    <t>Tempero em pó para carnes, legumes e arroz (embalagem 60g)</t>
  </si>
  <si>
    <t>022</t>
  </si>
  <si>
    <t>023</t>
  </si>
  <si>
    <t>Achocolatado em pó (embalagem 400g)</t>
  </si>
  <si>
    <t>024</t>
  </si>
  <si>
    <t>Café torrado e moído com selo ABIC (acondic.500g)</t>
  </si>
  <si>
    <t>025</t>
  </si>
  <si>
    <t>026</t>
  </si>
  <si>
    <t>027</t>
  </si>
  <si>
    <t>028</t>
  </si>
  <si>
    <t>029</t>
  </si>
  <si>
    <t>Azeite extra-virgem, puro, 1ª qualidade (500ml)</t>
  </si>
  <si>
    <t>030</t>
  </si>
  <si>
    <t>Azeitona preta</t>
  </si>
  <si>
    <t>031</t>
  </si>
  <si>
    <t>Azeitona verde</t>
  </si>
  <si>
    <t>032</t>
  </si>
  <si>
    <t>Ervilha em conserva (200g)</t>
  </si>
  <si>
    <t>033</t>
  </si>
  <si>
    <t>Milho verde em conserva (embalagem de 2kg)</t>
  </si>
  <si>
    <t>034</t>
  </si>
  <si>
    <t>Milho verde em conserva (embalagem de 200g)</t>
  </si>
  <si>
    <t>035</t>
  </si>
  <si>
    <t>Sardinha em conserva, ao molho de tomate (lata com 130g)</t>
  </si>
  <si>
    <t>036</t>
  </si>
  <si>
    <t>Sardinha em conserva, em óleo comestível (lata com 130g)</t>
  </si>
  <si>
    <t>037</t>
  </si>
  <si>
    <t>Biscoito doce tipo maisena/maria (embalagem 400g)</t>
  </si>
  <si>
    <t>038</t>
  </si>
  <si>
    <t>Biscoito salgado tipo drink piraquê (embalagem 120g)</t>
  </si>
  <si>
    <t>039</t>
  </si>
  <si>
    <t>Bolo s/ conservante, a base de leite e ovos, sabor laranja (emb. 550g)</t>
  </si>
  <si>
    <t>040</t>
  </si>
  <si>
    <t>041</t>
  </si>
  <si>
    <t>042</t>
  </si>
  <si>
    <t>043</t>
  </si>
  <si>
    <t>Massa para pastel formato arredondado pequeno (500g)</t>
  </si>
  <si>
    <t>044</t>
  </si>
  <si>
    <t>045</t>
  </si>
  <si>
    <t>046</t>
  </si>
  <si>
    <t>047</t>
  </si>
  <si>
    <t>048</t>
  </si>
  <si>
    <t>Creme de leite (200g)</t>
  </si>
  <si>
    <t>049</t>
  </si>
  <si>
    <t>Doce de leite (embalagem 2kg)</t>
  </si>
  <si>
    <t>050</t>
  </si>
  <si>
    <t>051</t>
  </si>
  <si>
    <t>Leite integral UHT (caixa c/12und de litro emb. tipo "tetra-pack")</t>
  </si>
  <si>
    <t>052</t>
  </si>
  <si>
    <t>053</t>
  </si>
  <si>
    <t>Margarina vegetal cremosa c/sal c/80% lipídios (500g)</t>
  </si>
  <si>
    <t>054</t>
  </si>
  <si>
    <t>055</t>
  </si>
  <si>
    <t>Queijo minas (frescal)</t>
  </si>
  <si>
    <t>056</t>
  </si>
  <si>
    <t>Queijo mussarela (fatiado)</t>
  </si>
  <si>
    <t>057</t>
  </si>
  <si>
    <t>Queijo prato</t>
  </si>
  <si>
    <t>058</t>
  </si>
  <si>
    <t>059</t>
  </si>
  <si>
    <t>Refrigerante de cola, garrafa pet de 2 litros (fardo c/06 garrafas)</t>
  </si>
  <si>
    <t>060</t>
  </si>
  <si>
    <t>Refrigerante de guaraná, garrafa pet de 2 litros (fardo c/06 garrafas)</t>
  </si>
  <si>
    <t>061</t>
  </si>
  <si>
    <t>066</t>
  </si>
  <si>
    <t>Ameixa seca com caroço</t>
  </si>
  <si>
    <t>077</t>
  </si>
  <si>
    <t>Ovo de galinha, extra vermelho</t>
  </si>
  <si>
    <t>Apresuntado fatiado</t>
  </si>
  <si>
    <t>Carne bovina(peito) em pedaço</t>
  </si>
  <si>
    <t>Carne bovina(acem) moída</t>
  </si>
  <si>
    <t>Carne bovina (costela)</t>
  </si>
  <si>
    <t>Carne bovina(acem) peça inteira</t>
  </si>
  <si>
    <t>Carne bovina seca (traseiro curado)</t>
  </si>
  <si>
    <t>Carne suína (costela)</t>
  </si>
  <si>
    <t>Carne suína (pernil sem osso) cortado em bifes</t>
  </si>
  <si>
    <t>Coxa e sobre-coxa de frango c/osso</t>
  </si>
  <si>
    <t>Lingüiça defumada</t>
  </si>
  <si>
    <t>Lingüiça pura de porco (caseira)</t>
  </si>
  <si>
    <t>Lombinho defumado (embalagem 800g)</t>
  </si>
  <si>
    <t>Mortadela fatiada</t>
  </si>
  <si>
    <t>Peito de frango com osso</t>
  </si>
  <si>
    <t>Salaminho fatiado (embalagem 100g)</t>
  </si>
  <si>
    <t>Salsicha tipo Hot Dog</t>
  </si>
  <si>
    <t>Carne bovina (chã de dentro) sem osso</t>
  </si>
  <si>
    <t>TOTAL</t>
  </si>
  <si>
    <t>Farinha de trigo(embalagem de 1kg)</t>
  </si>
  <si>
    <t>Macarrão guela(embalagem 500g)</t>
  </si>
  <si>
    <t>Feijão preto tipo 1(embalagem 1kg)</t>
  </si>
  <si>
    <t>Canjiquinha(embalagem 1kg)</t>
  </si>
  <si>
    <t>Sal refinado (embalagem 1kg)</t>
  </si>
  <si>
    <t>Farinha de mandioca crua fina (embalagem de 1kg)</t>
  </si>
  <si>
    <t>Macarrão espaguete (embalagem de 500g)</t>
  </si>
  <si>
    <t>Macarrão parafuso (embalagem de 500g)</t>
  </si>
  <si>
    <t>Arroz tipo 1, polido, longo fino (embalagem de 5kg)</t>
  </si>
  <si>
    <t>Fubá de milho, 1ª qualidade (embalagem de 1kg)</t>
  </si>
  <si>
    <t>UNIT</t>
  </si>
  <si>
    <t>062</t>
  </si>
  <si>
    <t>063</t>
  </si>
  <si>
    <t>064</t>
  </si>
  <si>
    <t>065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</si>
  <si>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</si>
  <si>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</si>
  <si>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</si>
  <si>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</si>
  <si>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</si>
  <si>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</si>
  <si>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</si>
  <si>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</si>
  <si>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</si>
  <si>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</si>
  <si>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078</t>
  </si>
  <si>
    <t>079</t>
  </si>
  <si>
    <t>080</t>
  </si>
  <si>
    <t>082</t>
  </si>
  <si>
    <t>Biscoito tipo cream crack (embalagem 400g)</t>
  </si>
  <si>
    <t>Biscoito tipo cream crack integral (embalagem 400g)</t>
  </si>
  <si>
    <t>Ovo de Codorna</t>
  </si>
  <si>
    <t>083</t>
  </si>
  <si>
    <t>Pão careca para cachorro quente (acondicionado em embalagem plástica de 380g com 10 pães e contendo as características do produto)</t>
  </si>
  <si>
    <t>Pão de batata (acondicionado em embalagem plástica com 380g com 10 pães, contendo as características do produto)</t>
  </si>
  <si>
    <t>Bebida láctea, esterelizada, integral, sabor chocolate enriquecido com vitaminas, cálcio, ferro e proteína (bem.tipo "tetra pack" de 200ml)</t>
  </si>
  <si>
    <t>Açúcar cristal (acondicionado em embalagens de 5kg)</t>
  </si>
  <si>
    <t>Açúcar refinado (acondicionado em embalagens de 1kg)</t>
  </si>
  <si>
    <t>Manteiga, extra, com sal (embalagens de 200g)</t>
  </si>
  <si>
    <t>Filé de peixe (merluza)</t>
  </si>
  <si>
    <t>Copo de água mineral com 200ml</t>
  </si>
  <si>
    <t>Suco em pó diversos sabores adoçado rend. 1 litro (emb. 30g)</t>
  </si>
  <si>
    <t>Pão de forma comum fatiado com peso mínimo de 450g (acondic. Em embalagem plástica contendo as características do produto)</t>
  </si>
  <si>
    <t>Iogurte diversos sabores (emb. plástica, tipo garrafinha 120mg)</t>
  </si>
  <si>
    <t>Kg</t>
  </si>
  <si>
    <t>Extrato de tomate concentrado (840g)</t>
  </si>
  <si>
    <t>Dz.</t>
  </si>
  <si>
    <t>GÊNEROS ALIMENTÍCIOS DAS SECRETARIAS</t>
  </si>
  <si>
    <t>ESTADO DO RIO DE JANEIRO</t>
  </si>
  <si>
    <t>PREFEITURA MUNICIPAL DE SANTO ANTÔNIO DE PÁDUA</t>
  </si>
  <si>
    <t>QUANT.</t>
  </si>
  <si>
    <t>MÉDIA</t>
  </si>
  <si>
    <t>Vinagre (750ml)</t>
  </si>
  <si>
    <t>081</t>
  </si>
  <si>
    <t>Requeijão em barra (500g)</t>
  </si>
  <si>
    <t>Colher de plástico descartável para sobremesa em embalagem com 50 unidades</t>
  </si>
  <si>
    <t>Garfo plástico descartável para sobremesa em embalagem com 50 unidades</t>
  </si>
  <si>
    <t>Prato de plástico descartável para sobremesa em embalagem com 10 unidades</t>
  </si>
  <si>
    <t>084</t>
  </si>
  <si>
    <t>085</t>
  </si>
  <si>
    <t>086</t>
  </si>
  <si>
    <t>APÊNDICE AO TERMO DE REFERÊNCIA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</si>
</sst>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7">
    <font>
      <sz val="11"/>
      <color theme="1"/>
      <name val="Calibri"/>
      <family val="2"/>
      <scheme val="minor"/>
    </font>
    <font>
      <b/>
      <sz val="17"/>
      <name val="Times New Roman"/>
      <family val="1"/>
    </font>
    <font>
      <sz val="17"/>
      <color theme="1"/>
      <name val="Times New Roman"/>
      <family val="1"/>
    </font>
    <font>
      <b/>
      <sz val="17"/>
      <color theme="1"/>
      <name val="Times New Roman"/>
      <family val="1"/>
    </font>
    <font>
      <sz val="17"/>
      <name val="Times New Roman"/>
      <family val="1"/>
    </font>
    <font>
      <sz val="16"/>
      <name val="Times New Roman"/>
      <family val="1"/>
    </font>
    <font>
      <b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4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0" xfId="0" applyFont="1" applyFill="1"/>
    <xf numFmtId="0" fontId="2" fillId="2" borderId="0" xfId="0" applyFont="1" applyFill="1"/>
    <xf numFmtId="3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581026</xdr:colOff>
      <xdr:row>1</xdr:row>
      <xdr:rowOff>95250</xdr:rowOff>
    </xdr:from>
    <xdr:to>
      <xdr:col>1</xdr:col>
      <xdr:colOff>523875</xdr:colOff>
      <xdr:row>4</xdr:row>
      <xdr:rowOff>17319</xdr:rowOff>
    </xdr:to>
    <xdr:pic>
      <xdr:nvPicPr>
        <xdr:cNvPr id="3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6" y="460375"/>
          <a:ext cx="704849" cy="795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94"/>
  <sheetViews>
    <sheetView tabSelected="1" view="pageBreakPreview" zoomScale="60" zoomScaleNormal="55" workbookViewId="0">
      <selection activeCell="A6" sqref="A6:F94"/>
    </sheetView>
  </sheetViews>
  <sheetFormatPr defaultRowHeight="22.5"/>
  <cols>
    <col min="1" max="1" width="10" style="1" customWidth="1"/>
    <col min="2" max="2" width="13.7109375" style="1" customWidth="1"/>
    <col min="3" max="3" width="8.42578125" style="14" customWidth="1"/>
    <col min="4" max="4" width="76.28515625" style="1" customWidth="1"/>
    <col min="5" max="5" width="18" style="1" customWidth="1"/>
    <col min="6" max="6" width="20.140625" style="1" bestFit="1" customWidth="1"/>
    <col min="7" max="16384" width="9.140625" style="1"/>
  </cols>
  <sheetData>
    <row r="1" spans="1:6" ht="28.5" customHeight="1">
      <c r="A1" s="18" t="s">
        <v>172</v>
      </c>
      <c r="B1" s="18"/>
      <c r="C1" s="18"/>
      <c r="D1" s="18"/>
      <c r="E1" s="18"/>
      <c r="F1" s="18"/>
    </row>
    <row r="2" spans="1:6">
      <c r="A2" s="18" t="s">
        <v>171</v>
      </c>
      <c r="B2" s="18"/>
      <c r="C2" s="18"/>
      <c r="D2" s="18"/>
      <c r="E2" s="18"/>
      <c r="F2" s="18"/>
    </row>
    <row r="3" spans="1:6" ht="26.25" customHeight="1">
      <c r="A3" s="18" t="s">
        <v>184</v>
      </c>
      <c r="B3" s="18"/>
      <c r="C3" s="18"/>
      <c r="D3" s="18"/>
      <c r="E3" s="18"/>
      <c r="F3" s="18"/>
    </row>
    <row r="4" spans="1:6" s="17" customFormat="1" ht="20.25" customHeight="1"/>
    <row r="5" spans="1:6" ht="25.5" customHeight="1">
      <c r="A5" s="18" t="s">
        <v>170</v>
      </c>
      <c r="B5" s="18"/>
      <c r="C5" s="18"/>
      <c r="D5" s="18"/>
      <c r="E5" s="18"/>
      <c r="F5" s="18"/>
    </row>
    <row r="6" spans="1:6" ht="54" customHeight="1">
      <c r="A6" s="22" t="s">
        <v>0</v>
      </c>
      <c r="B6" s="22" t="s">
        <v>173</v>
      </c>
      <c r="C6" s="22" t="s">
        <v>1</v>
      </c>
      <c r="D6" s="22" t="s">
        <v>2</v>
      </c>
      <c r="E6" s="27" t="s">
        <v>174</v>
      </c>
      <c r="F6" s="28"/>
    </row>
    <row r="7" spans="1:6" ht="30" customHeight="1">
      <c r="A7" s="23"/>
      <c r="B7" s="24"/>
      <c r="C7" s="23"/>
      <c r="D7" s="23"/>
      <c r="E7" s="2" t="s">
        <v>133</v>
      </c>
      <c r="F7" s="3" t="s">
        <v>122</v>
      </c>
    </row>
    <row r="8" spans="1:6">
      <c r="A8" s="4" t="s">
        <v>3</v>
      </c>
      <c r="B8" s="5">
        <f>300+600+50+2+150+500+360</f>
        <v>1962</v>
      </c>
      <c r="C8" s="12" t="s">
        <v>167</v>
      </c>
      <c r="D8" s="6" t="s">
        <v>159</v>
      </c>
      <c r="E8" s="15">
        <v>10.36</v>
      </c>
      <c r="F8" s="15">
        <f>B8*E8</f>
        <v>20326.32</v>
      </c>
    </row>
    <row r="9" spans="1:6">
      <c r="A9" s="4" t="s">
        <v>4</v>
      </c>
      <c r="B9" s="5">
        <f>10+4+20+20</f>
        <v>54</v>
      </c>
      <c r="C9" s="13" t="s">
        <v>167</v>
      </c>
      <c r="D9" s="7" t="s">
        <v>40</v>
      </c>
      <c r="E9" s="15">
        <v>6.09</v>
      </c>
      <c r="F9" s="15">
        <f t="shared" ref="F9:F72" si="0">B9*E9</f>
        <v>328.86</v>
      </c>
    </row>
    <row r="10" spans="1:6">
      <c r="A10" s="4" t="s">
        <v>5</v>
      </c>
      <c r="B10" s="5">
        <f>50+10+10+50+50+50</f>
        <v>220</v>
      </c>
      <c r="C10" s="13" t="s">
        <v>167</v>
      </c>
      <c r="D10" s="8" t="s">
        <v>160</v>
      </c>
      <c r="E10" s="15">
        <v>3.67</v>
      </c>
      <c r="F10" s="15">
        <f t="shared" si="0"/>
        <v>807.4</v>
      </c>
    </row>
    <row r="11" spans="1:6">
      <c r="A11" s="4" t="s">
        <v>6</v>
      </c>
      <c r="B11" s="5">
        <f>10+20</f>
        <v>30</v>
      </c>
      <c r="C11" s="13" t="s">
        <v>167</v>
      </c>
      <c r="D11" s="8" t="s">
        <v>102</v>
      </c>
      <c r="E11" s="15">
        <v>17.079999999999998</v>
      </c>
      <c r="F11" s="15">
        <f t="shared" si="0"/>
        <v>512.4</v>
      </c>
    </row>
    <row r="12" spans="1:6">
      <c r="A12" s="4" t="s">
        <v>8</v>
      </c>
      <c r="B12" s="5">
        <f>60+20+5+150</f>
        <v>235</v>
      </c>
      <c r="C12" s="13" t="s">
        <v>167</v>
      </c>
      <c r="D12" s="8" t="s">
        <v>105</v>
      </c>
      <c r="E12" s="15">
        <v>17.079999999999998</v>
      </c>
      <c r="F12" s="15">
        <f t="shared" si="0"/>
        <v>4013.7999999999997</v>
      </c>
    </row>
    <row r="13" spans="1:6">
      <c r="A13" s="4" t="s">
        <v>9</v>
      </c>
      <c r="B13" s="5">
        <f>1800+50+2+300+1200</f>
        <v>3352</v>
      </c>
      <c r="C13" s="13" t="s">
        <v>167</v>
      </c>
      <c r="D13" s="8" t="s">
        <v>131</v>
      </c>
      <c r="E13" s="15">
        <v>13.07</v>
      </c>
      <c r="F13" s="15">
        <f t="shared" si="0"/>
        <v>43810.64</v>
      </c>
    </row>
    <row r="14" spans="1:6">
      <c r="A14" s="4" t="s">
        <v>10</v>
      </c>
      <c r="B14" s="5">
        <f>50+10+1+20</f>
        <v>81</v>
      </c>
      <c r="C14" s="13" t="s">
        <v>167</v>
      </c>
      <c r="D14" s="8" t="s">
        <v>48</v>
      </c>
      <c r="E14" s="15">
        <v>24.12</v>
      </c>
      <c r="F14" s="15">
        <f t="shared" si="0"/>
        <v>1953.72</v>
      </c>
    </row>
    <row r="15" spans="1:6">
      <c r="A15" s="4" t="s">
        <v>12</v>
      </c>
      <c r="B15" s="5">
        <f>20+10+1+20</f>
        <v>51</v>
      </c>
      <c r="C15" s="13" t="s">
        <v>167</v>
      </c>
      <c r="D15" s="8" t="s">
        <v>50</v>
      </c>
      <c r="E15" s="15">
        <v>22.09</v>
      </c>
      <c r="F15" s="15">
        <f t="shared" si="0"/>
        <v>1126.5899999999999</v>
      </c>
    </row>
    <row r="16" spans="1:6">
      <c r="A16" s="4" t="s">
        <v>14</v>
      </c>
      <c r="B16" s="5">
        <f>20+10+1+30</f>
        <v>61</v>
      </c>
      <c r="C16" s="13" t="s">
        <v>167</v>
      </c>
      <c r="D16" s="8" t="s">
        <v>52</v>
      </c>
      <c r="E16" s="15">
        <v>14.6</v>
      </c>
      <c r="F16" s="15">
        <f t="shared" si="0"/>
        <v>890.6</v>
      </c>
    </row>
    <row r="17" spans="1:78">
      <c r="A17" s="4" t="s">
        <v>16</v>
      </c>
      <c r="B17" s="5">
        <f>20+10+10+80</f>
        <v>120</v>
      </c>
      <c r="C17" s="13" t="s">
        <v>167</v>
      </c>
      <c r="D17" s="8" t="s">
        <v>7</v>
      </c>
      <c r="E17" s="15">
        <v>16.600000000000001</v>
      </c>
      <c r="F17" s="15">
        <f t="shared" si="0"/>
        <v>1992.0000000000002</v>
      </c>
    </row>
    <row r="18" spans="1:78" s="10" customFormat="1" ht="67.5">
      <c r="A18" s="4" t="s">
        <v>18</v>
      </c>
      <c r="B18" s="5">
        <f>500+10+50+2000</f>
        <v>2560</v>
      </c>
      <c r="C18" s="13" t="s">
        <v>1</v>
      </c>
      <c r="D18" s="8" t="s">
        <v>158</v>
      </c>
      <c r="E18" s="15">
        <v>3.28</v>
      </c>
      <c r="F18" s="15">
        <f t="shared" si="0"/>
        <v>8396.7999999999993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</row>
    <row r="19" spans="1:78">
      <c r="A19" s="4" t="s">
        <v>20</v>
      </c>
      <c r="B19" s="5">
        <f>100+20+10+200</f>
        <v>330</v>
      </c>
      <c r="C19" s="13" t="s">
        <v>1</v>
      </c>
      <c r="D19" s="8" t="s">
        <v>64</v>
      </c>
      <c r="E19" s="15">
        <v>4.9400000000000004</v>
      </c>
      <c r="F19" s="15">
        <f t="shared" si="0"/>
        <v>1630.2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</row>
    <row r="20" spans="1:78">
      <c r="A20" s="4" t="s">
        <v>22</v>
      </c>
      <c r="B20" s="5">
        <f>100+20+10+400</f>
        <v>530</v>
      </c>
      <c r="C20" s="13" t="s">
        <v>1</v>
      </c>
      <c r="D20" s="8" t="s">
        <v>66</v>
      </c>
      <c r="E20" s="15">
        <v>4.45</v>
      </c>
      <c r="F20" s="15">
        <f t="shared" si="0"/>
        <v>2358.5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</row>
    <row r="21" spans="1:78">
      <c r="A21" s="4" t="s">
        <v>24</v>
      </c>
      <c r="B21" s="5">
        <f>100+20+10+200</f>
        <v>330</v>
      </c>
      <c r="C21" s="13" t="s">
        <v>1</v>
      </c>
      <c r="D21" s="8" t="s">
        <v>152</v>
      </c>
      <c r="E21" s="15">
        <v>4.9400000000000004</v>
      </c>
      <c r="F21" s="15">
        <f t="shared" si="0"/>
        <v>1630.2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</row>
    <row r="22" spans="1:78">
      <c r="A22" s="4" t="s">
        <v>26</v>
      </c>
      <c r="B22" s="5">
        <f>100+20+10</f>
        <v>130</v>
      </c>
      <c r="C22" s="13" t="s">
        <v>1</v>
      </c>
      <c r="D22" s="8" t="s">
        <v>153</v>
      </c>
      <c r="E22" s="15">
        <v>7.94</v>
      </c>
      <c r="F22" s="15">
        <f t="shared" si="0"/>
        <v>1032.2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</row>
    <row r="23" spans="1:78" ht="45">
      <c r="A23" s="4" t="s">
        <v>28</v>
      </c>
      <c r="B23" s="5">
        <f>240+20+10+300</f>
        <v>570</v>
      </c>
      <c r="C23" s="13" t="s">
        <v>1</v>
      </c>
      <c r="D23" s="8" t="s">
        <v>68</v>
      </c>
      <c r="E23" s="15">
        <v>9.8800000000000008</v>
      </c>
      <c r="F23" s="15">
        <f t="shared" si="0"/>
        <v>5631.6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</row>
    <row r="24" spans="1:78">
      <c r="A24" s="4" t="s">
        <v>29</v>
      </c>
      <c r="B24" s="5">
        <f>100+500+50+30+200+300+240</f>
        <v>1420</v>
      </c>
      <c r="C24" s="13" t="s">
        <v>1</v>
      </c>
      <c r="D24" s="7" t="s">
        <v>42</v>
      </c>
      <c r="E24" s="15">
        <v>6.55</v>
      </c>
      <c r="F24" s="15">
        <f t="shared" si="0"/>
        <v>9301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</row>
    <row r="25" spans="1:78">
      <c r="A25" s="4" t="s">
        <v>31</v>
      </c>
      <c r="B25" s="5">
        <f>60+20+10+480</f>
        <v>570</v>
      </c>
      <c r="C25" s="13" t="s">
        <v>1</v>
      </c>
      <c r="D25" s="8" t="s">
        <v>23</v>
      </c>
      <c r="E25" s="15">
        <v>16.25</v>
      </c>
      <c r="F25" s="15">
        <f t="shared" si="0"/>
        <v>9262.5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</row>
    <row r="26" spans="1:78">
      <c r="A26" s="4" t="s">
        <v>33</v>
      </c>
      <c r="B26" s="5">
        <f>20+20</f>
        <v>40</v>
      </c>
      <c r="C26" s="13" t="s">
        <v>1</v>
      </c>
      <c r="D26" s="8" t="s">
        <v>25</v>
      </c>
      <c r="E26" s="15">
        <v>1.94</v>
      </c>
      <c r="F26" s="15">
        <f t="shared" si="0"/>
        <v>77.599999999999994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</row>
    <row r="27" spans="1:78">
      <c r="A27" s="4" t="s">
        <v>35</v>
      </c>
      <c r="B27" s="5">
        <f>120+10+120</f>
        <v>250</v>
      </c>
      <c r="C27" s="13" t="s">
        <v>167</v>
      </c>
      <c r="D27" s="8" t="s">
        <v>126</v>
      </c>
      <c r="E27" s="15">
        <v>2.75</v>
      </c>
      <c r="F27" s="15">
        <f t="shared" si="0"/>
        <v>687.5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</row>
    <row r="28" spans="1:78">
      <c r="A28" s="4" t="s">
        <v>36</v>
      </c>
      <c r="B28" s="5">
        <f>350+50+10+80</f>
        <v>490</v>
      </c>
      <c r="C28" s="13" t="s">
        <v>167</v>
      </c>
      <c r="D28" s="8" t="s">
        <v>121</v>
      </c>
      <c r="E28" s="15">
        <v>21.1</v>
      </c>
      <c r="F28" s="15">
        <f t="shared" si="0"/>
        <v>10339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</row>
    <row r="29" spans="1:78">
      <c r="A29" s="4" t="s">
        <v>38</v>
      </c>
      <c r="B29" s="5">
        <f>350+50+10+80</f>
        <v>490</v>
      </c>
      <c r="C29" s="13" t="s">
        <v>167</v>
      </c>
      <c r="D29" s="8" t="s">
        <v>108</v>
      </c>
      <c r="E29" s="15">
        <v>10</v>
      </c>
      <c r="F29" s="15">
        <f t="shared" si="0"/>
        <v>4900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</row>
    <row r="30" spans="1:78">
      <c r="A30" s="4" t="s">
        <v>39</v>
      </c>
      <c r="B30" s="5">
        <f>50+50+60</f>
        <v>160</v>
      </c>
      <c r="C30" s="13" t="s">
        <v>167</v>
      </c>
      <c r="D30" s="8" t="s">
        <v>110</v>
      </c>
      <c r="E30" s="15">
        <v>27.08</v>
      </c>
      <c r="F30" s="15">
        <f t="shared" si="0"/>
        <v>4332.7999999999993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</row>
    <row r="31" spans="1:78" s="10" customFormat="1">
      <c r="A31" s="4" t="s">
        <v>41</v>
      </c>
      <c r="B31" s="5">
        <f>350+50+10+100+60</f>
        <v>570</v>
      </c>
      <c r="C31" s="13" t="s">
        <v>167</v>
      </c>
      <c r="D31" s="8" t="s">
        <v>107</v>
      </c>
      <c r="E31" s="15">
        <v>16.079999999999998</v>
      </c>
      <c r="F31" s="15">
        <f t="shared" si="0"/>
        <v>9165.5999999999985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</row>
    <row r="32" spans="1:78" s="10" customFormat="1">
      <c r="A32" s="4" t="s">
        <v>43</v>
      </c>
      <c r="B32" s="5">
        <f>100+50+60</f>
        <v>210</v>
      </c>
      <c r="C32" s="13" t="s">
        <v>167</v>
      </c>
      <c r="D32" s="8" t="s">
        <v>109</v>
      </c>
      <c r="E32" s="15">
        <v>16.079999999999998</v>
      </c>
      <c r="F32" s="15">
        <f t="shared" si="0"/>
        <v>3376.7999999999997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</row>
    <row r="33" spans="1:78">
      <c r="A33" s="4" t="s">
        <v>44</v>
      </c>
      <c r="B33" s="5">
        <f>200+50+80</f>
        <v>330</v>
      </c>
      <c r="C33" s="13" t="s">
        <v>167</v>
      </c>
      <c r="D33" s="8" t="s">
        <v>106</v>
      </c>
      <c r="E33" s="15">
        <v>16.079999999999998</v>
      </c>
      <c r="F33" s="15">
        <f t="shared" si="0"/>
        <v>5306.4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</row>
    <row r="34" spans="1:78" s="10" customFormat="1">
      <c r="A34" s="4" t="s">
        <v>45</v>
      </c>
      <c r="B34" s="5">
        <f>200+50+80</f>
        <v>330</v>
      </c>
      <c r="C34" s="13" t="s">
        <v>167</v>
      </c>
      <c r="D34" s="8" t="s">
        <v>111</v>
      </c>
      <c r="E34" s="15">
        <v>14.1</v>
      </c>
      <c r="F34" s="15">
        <f t="shared" si="0"/>
        <v>4653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</row>
    <row r="35" spans="1:78">
      <c r="A35" s="4" t="s">
        <v>46</v>
      </c>
      <c r="B35" s="5">
        <f>150+50+10+400+60</f>
        <v>670</v>
      </c>
      <c r="C35" s="13" t="s">
        <v>167</v>
      </c>
      <c r="D35" s="8" t="s">
        <v>112</v>
      </c>
      <c r="E35" s="15">
        <v>14.1</v>
      </c>
      <c r="F35" s="15">
        <f t="shared" si="0"/>
        <v>9447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</row>
    <row r="36" spans="1:78" ht="40.5">
      <c r="A36" s="4" t="s">
        <v>47</v>
      </c>
      <c r="B36" s="5">
        <f>40</f>
        <v>40</v>
      </c>
      <c r="C36" s="13" t="s">
        <v>1</v>
      </c>
      <c r="D36" s="16" t="s">
        <v>178</v>
      </c>
      <c r="E36" s="15">
        <v>4.8600000000000003</v>
      </c>
      <c r="F36" s="15">
        <f t="shared" si="0"/>
        <v>194.4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</row>
    <row r="37" spans="1:78">
      <c r="A37" s="4" t="s">
        <v>49</v>
      </c>
      <c r="B37" s="5">
        <f>2000+20+20+10000+240</f>
        <v>12280</v>
      </c>
      <c r="C37" s="13" t="s">
        <v>1</v>
      </c>
      <c r="D37" s="8" t="s">
        <v>163</v>
      </c>
      <c r="E37" s="15">
        <v>0.48</v>
      </c>
      <c r="F37" s="15">
        <f t="shared" si="0"/>
        <v>5894.4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</row>
    <row r="38" spans="1:78">
      <c r="A38" s="4" t="s">
        <v>51</v>
      </c>
      <c r="B38" s="5">
        <f>300+50+10+150+40</f>
        <v>550</v>
      </c>
      <c r="C38" s="13" t="s">
        <v>167</v>
      </c>
      <c r="D38" s="8" t="s">
        <v>113</v>
      </c>
      <c r="E38" s="15">
        <v>6.16</v>
      </c>
      <c r="F38" s="15">
        <f t="shared" si="0"/>
        <v>3388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</row>
    <row r="39" spans="1:78">
      <c r="A39" s="4" t="s">
        <v>53</v>
      </c>
      <c r="B39" s="5">
        <f>20+100</f>
        <v>120</v>
      </c>
      <c r="C39" s="13" t="s">
        <v>1</v>
      </c>
      <c r="D39" s="8" t="s">
        <v>79</v>
      </c>
      <c r="E39" s="15">
        <v>3.69</v>
      </c>
      <c r="F39" s="15">
        <f t="shared" si="0"/>
        <v>442.8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</row>
    <row r="40" spans="1:78">
      <c r="A40" s="4" t="s">
        <v>55</v>
      </c>
      <c r="B40" s="5">
        <f>20+15</f>
        <v>35</v>
      </c>
      <c r="C40" s="13" t="s">
        <v>1</v>
      </c>
      <c r="D40" s="8" t="s">
        <v>81</v>
      </c>
      <c r="E40" s="15">
        <v>23.78</v>
      </c>
      <c r="F40" s="15">
        <f t="shared" si="0"/>
        <v>832.30000000000007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</row>
    <row r="41" spans="1:78">
      <c r="A41" s="4" t="s">
        <v>57</v>
      </c>
      <c r="B41" s="5">
        <f>250+20+2+30</f>
        <v>302</v>
      </c>
      <c r="C41" s="13" t="s">
        <v>1</v>
      </c>
      <c r="D41" s="8" t="s">
        <v>54</v>
      </c>
      <c r="E41" s="15">
        <v>2.59</v>
      </c>
      <c r="F41" s="15">
        <f t="shared" si="0"/>
        <v>782.18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</row>
    <row r="42" spans="1:78">
      <c r="A42" s="4" t="s">
        <v>59</v>
      </c>
      <c r="B42" s="5">
        <f>200+20+4+30+240</f>
        <v>494</v>
      </c>
      <c r="C42" s="13" t="s">
        <v>1</v>
      </c>
      <c r="D42" s="8" t="s">
        <v>27</v>
      </c>
      <c r="E42" s="15">
        <v>5.36</v>
      </c>
      <c r="F42" s="15">
        <f t="shared" si="0"/>
        <v>2647.84</v>
      </c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</row>
    <row r="43" spans="1:78">
      <c r="A43" s="4" t="s">
        <v>61</v>
      </c>
      <c r="B43" s="5">
        <f>100+20+4+20</f>
        <v>144</v>
      </c>
      <c r="C43" s="13" t="s">
        <v>1</v>
      </c>
      <c r="D43" s="8" t="s">
        <v>168</v>
      </c>
      <c r="E43" s="15">
        <v>11.53</v>
      </c>
      <c r="F43" s="15">
        <f t="shared" si="0"/>
        <v>1660.32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</row>
    <row r="44" spans="1:78">
      <c r="A44" s="4" t="s">
        <v>63</v>
      </c>
      <c r="B44" s="5">
        <f>100+20+20+20+60</f>
        <v>220</v>
      </c>
      <c r="C44" s="13" t="s">
        <v>167</v>
      </c>
      <c r="D44" s="7" t="s">
        <v>128</v>
      </c>
      <c r="E44" s="15">
        <v>6.59</v>
      </c>
      <c r="F44" s="15">
        <f t="shared" si="0"/>
        <v>1449.8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</row>
    <row r="45" spans="1:78">
      <c r="A45" s="4" t="s">
        <v>65</v>
      </c>
      <c r="B45" s="5">
        <f>20+30</f>
        <v>50</v>
      </c>
      <c r="C45" s="13" t="s">
        <v>167</v>
      </c>
      <c r="D45" s="7" t="s">
        <v>123</v>
      </c>
      <c r="E45" s="15">
        <v>3.79</v>
      </c>
      <c r="F45" s="15">
        <f t="shared" si="0"/>
        <v>189.5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</row>
    <row r="46" spans="1:78">
      <c r="A46" s="4" t="s">
        <v>67</v>
      </c>
      <c r="B46" s="5">
        <f>500+20+30+240</f>
        <v>790</v>
      </c>
      <c r="C46" s="13" t="s">
        <v>167</v>
      </c>
      <c r="D46" s="8" t="s">
        <v>125</v>
      </c>
      <c r="E46" s="15">
        <v>4.8600000000000003</v>
      </c>
      <c r="F46" s="15">
        <f t="shared" si="0"/>
        <v>3839.4</v>
      </c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</row>
    <row r="47" spans="1:78" s="10" customFormat="1">
      <c r="A47" s="4" t="s">
        <v>69</v>
      </c>
      <c r="B47" s="5">
        <f>20+10</f>
        <v>30</v>
      </c>
      <c r="C47" s="13" t="s">
        <v>1</v>
      </c>
      <c r="D47" s="8" t="s">
        <v>11</v>
      </c>
      <c r="E47" s="15">
        <v>5.39</v>
      </c>
      <c r="F47" s="15">
        <f t="shared" si="0"/>
        <v>161.69999999999999</v>
      </c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</row>
    <row r="48" spans="1:78">
      <c r="A48" s="4" t="s">
        <v>70</v>
      </c>
      <c r="B48" s="5">
        <f>350+50+60</f>
        <v>460</v>
      </c>
      <c r="C48" s="13" t="s">
        <v>167</v>
      </c>
      <c r="D48" s="8" t="s">
        <v>162</v>
      </c>
      <c r="E48" s="15">
        <v>21.1</v>
      </c>
      <c r="F48" s="15">
        <f t="shared" si="0"/>
        <v>9706</v>
      </c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</row>
    <row r="49" spans="1:78">
      <c r="A49" s="4" t="s">
        <v>71</v>
      </c>
      <c r="B49" s="5">
        <f>150+20+120</f>
        <v>290</v>
      </c>
      <c r="C49" s="13" t="s">
        <v>167</v>
      </c>
      <c r="D49" s="7" t="s">
        <v>132</v>
      </c>
      <c r="E49" s="15">
        <v>2.99</v>
      </c>
      <c r="F49" s="15">
        <f t="shared" si="0"/>
        <v>867.1</v>
      </c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</row>
    <row r="50" spans="1:78" ht="40.5">
      <c r="A50" s="4" t="s">
        <v>72</v>
      </c>
      <c r="B50" s="5">
        <f>50</f>
        <v>50</v>
      </c>
      <c r="C50" s="13" t="s">
        <v>1</v>
      </c>
      <c r="D50" s="16" t="s">
        <v>179</v>
      </c>
      <c r="E50" s="15">
        <v>5.6</v>
      </c>
      <c r="F50" s="15">
        <f t="shared" si="0"/>
        <v>280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</row>
    <row r="51" spans="1:78">
      <c r="A51" s="4" t="s">
        <v>74</v>
      </c>
      <c r="B51" s="5">
        <f>20+20+30</f>
        <v>70</v>
      </c>
      <c r="C51" s="13" t="s">
        <v>1</v>
      </c>
      <c r="D51" s="8" t="s">
        <v>13</v>
      </c>
      <c r="E51" s="15">
        <v>16.670000000000002</v>
      </c>
      <c r="F51" s="15">
        <f t="shared" si="0"/>
        <v>1166.9000000000001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</row>
    <row r="52" spans="1:78">
      <c r="A52" s="4" t="s">
        <v>75</v>
      </c>
      <c r="B52" s="11">
        <f>20+40</f>
        <v>60</v>
      </c>
      <c r="C52" s="13" t="s">
        <v>1</v>
      </c>
      <c r="D52" s="8" t="s">
        <v>15</v>
      </c>
      <c r="E52" s="15">
        <v>7.26</v>
      </c>
      <c r="F52" s="15">
        <f t="shared" si="0"/>
        <v>435.59999999999997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</row>
    <row r="53" spans="1:78" ht="45">
      <c r="A53" s="4" t="s">
        <v>76</v>
      </c>
      <c r="B53" s="11">
        <f>50+200+2000</f>
        <v>2250</v>
      </c>
      <c r="C53" s="13" t="s">
        <v>1</v>
      </c>
      <c r="D53" s="8" t="s">
        <v>166</v>
      </c>
      <c r="E53" s="15">
        <v>1.6</v>
      </c>
      <c r="F53" s="15">
        <f t="shared" si="0"/>
        <v>3600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</row>
    <row r="54" spans="1:78" ht="45">
      <c r="A54" s="4" t="s">
        <v>77</v>
      </c>
      <c r="B54" s="11">
        <f>20+50+10+200</f>
        <v>280</v>
      </c>
      <c r="C54" s="13" t="s">
        <v>1</v>
      </c>
      <c r="D54" s="8" t="s">
        <v>84</v>
      </c>
      <c r="E54" s="15">
        <v>5.0999999999999996</v>
      </c>
      <c r="F54" s="15">
        <f t="shared" si="0"/>
        <v>1428</v>
      </c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</row>
    <row r="55" spans="1:78">
      <c r="A55" s="4" t="s">
        <v>78</v>
      </c>
      <c r="B55" s="11">
        <f>20+50</f>
        <v>70</v>
      </c>
      <c r="C55" s="13" t="s">
        <v>1</v>
      </c>
      <c r="D55" s="8" t="s">
        <v>17</v>
      </c>
      <c r="E55" s="15">
        <v>8.59</v>
      </c>
      <c r="F55" s="15">
        <f t="shared" si="0"/>
        <v>601.29999999999995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</row>
    <row r="56" spans="1:78">
      <c r="A56" s="4" t="s">
        <v>80</v>
      </c>
      <c r="B56" s="11">
        <f>50+50+10+100</f>
        <v>210</v>
      </c>
      <c r="C56" s="13" t="s">
        <v>167</v>
      </c>
      <c r="D56" s="8" t="s">
        <v>114</v>
      </c>
      <c r="E56" s="15">
        <v>15.1</v>
      </c>
      <c r="F56" s="15">
        <f t="shared" si="0"/>
        <v>3171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</row>
    <row r="57" spans="1:78" s="9" customFormat="1" ht="36.75" customHeight="1">
      <c r="A57" s="4" t="s">
        <v>82</v>
      </c>
      <c r="B57" s="11">
        <f>200+50+10+50</f>
        <v>310</v>
      </c>
      <c r="C57" s="13" t="s">
        <v>167</v>
      </c>
      <c r="D57" s="8" t="s">
        <v>115</v>
      </c>
      <c r="E57" s="15">
        <v>19.100000000000001</v>
      </c>
      <c r="F57" s="15">
        <f t="shared" si="0"/>
        <v>5921</v>
      </c>
    </row>
    <row r="58" spans="1:78" s="10" customFormat="1" ht="41.25" customHeight="1">
      <c r="A58" s="4" t="s">
        <v>83</v>
      </c>
      <c r="B58" s="11">
        <f>50+50+10+60</f>
        <v>170</v>
      </c>
      <c r="C58" s="13" t="s">
        <v>167</v>
      </c>
      <c r="D58" s="8" t="s">
        <v>116</v>
      </c>
      <c r="E58" s="15">
        <v>22.5</v>
      </c>
      <c r="F58" s="15">
        <f t="shared" si="0"/>
        <v>3825</v>
      </c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</row>
    <row r="59" spans="1:78" s="9" customFormat="1">
      <c r="A59" s="4" t="s">
        <v>85</v>
      </c>
      <c r="B59" s="5">
        <f>150+50+50+120</f>
        <v>370</v>
      </c>
      <c r="C59" s="13" t="s">
        <v>1</v>
      </c>
      <c r="D59" s="8" t="s">
        <v>129</v>
      </c>
      <c r="E59" s="15">
        <v>4.13</v>
      </c>
      <c r="F59" s="15">
        <f t="shared" si="0"/>
        <v>1528.1</v>
      </c>
    </row>
    <row r="60" spans="1:78" s="9" customFormat="1" ht="40.5" customHeight="1">
      <c r="A60" s="4" t="s">
        <v>86</v>
      </c>
      <c r="B60" s="5">
        <f>100+50</f>
        <v>150</v>
      </c>
      <c r="C60" s="13" t="s">
        <v>1</v>
      </c>
      <c r="D60" s="8" t="s">
        <v>124</v>
      </c>
      <c r="E60" s="15">
        <v>4.0199999999999996</v>
      </c>
      <c r="F60" s="15">
        <f t="shared" si="0"/>
        <v>602.99999999999989</v>
      </c>
    </row>
    <row r="61" spans="1:78" s="9" customFormat="1">
      <c r="A61" s="4" t="s">
        <v>88</v>
      </c>
      <c r="B61" s="5">
        <f>150+50+60</f>
        <v>260</v>
      </c>
      <c r="C61" s="13" t="s">
        <v>1</v>
      </c>
      <c r="D61" s="8" t="s">
        <v>130</v>
      </c>
      <c r="E61" s="15">
        <v>4.0199999999999996</v>
      </c>
      <c r="F61" s="15">
        <f t="shared" si="0"/>
        <v>1045.1999999999998</v>
      </c>
    </row>
    <row r="62" spans="1:78">
      <c r="A62" s="4" t="s">
        <v>89</v>
      </c>
      <c r="B62" s="5">
        <f>36+10+2</f>
        <v>48</v>
      </c>
      <c r="C62" s="13" t="s">
        <v>1</v>
      </c>
      <c r="D62" s="8" t="s">
        <v>19</v>
      </c>
      <c r="E62" s="15">
        <v>4.0199999999999996</v>
      </c>
      <c r="F62" s="15">
        <f t="shared" si="0"/>
        <v>192.95999999999998</v>
      </c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</row>
    <row r="63" spans="1:78" s="10" customFormat="1">
      <c r="A63" s="4" t="s">
        <v>91</v>
      </c>
      <c r="B63" s="5">
        <f>10+2+30</f>
        <v>42</v>
      </c>
      <c r="C63" s="13" t="s">
        <v>1</v>
      </c>
      <c r="D63" s="8" t="s">
        <v>30</v>
      </c>
      <c r="E63" s="15">
        <v>18.100000000000001</v>
      </c>
      <c r="F63" s="15">
        <f t="shared" si="0"/>
        <v>760.2</v>
      </c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</row>
    <row r="64" spans="1:78" s="10" customFormat="1">
      <c r="A64" s="4" t="s">
        <v>93</v>
      </c>
      <c r="B64" s="5">
        <f>50+10+2+30</f>
        <v>92</v>
      </c>
      <c r="C64" s="13" t="s">
        <v>1</v>
      </c>
      <c r="D64" s="8" t="s">
        <v>32</v>
      </c>
      <c r="E64" s="15">
        <v>5.0999999999999996</v>
      </c>
      <c r="F64" s="15">
        <f t="shared" si="0"/>
        <v>469.2</v>
      </c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</row>
    <row r="65" spans="1:78">
      <c r="A65" s="4" t="s">
        <v>95</v>
      </c>
      <c r="B65" s="5">
        <f>120+48+20+2+20</f>
        <v>210</v>
      </c>
      <c r="C65" s="13" t="s">
        <v>1</v>
      </c>
      <c r="D65" s="8" t="s">
        <v>161</v>
      </c>
      <c r="E65" s="15">
        <v>11.09</v>
      </c>
      <c r="F65" s="15">
        <f t="shared" si="0"/>
        <v>2328.9</v>
      </c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</row>
    <row r="66" spans="1:78">
      <c r="A66" s="4" t="s">
        <v>96</v>
      </c>
      <c r="B66" s="5">
        <f>50+150+20+2+50</f>
        <v>272</v>
      </c>
      <c r="C66" s="13" t="s">
        <v>1</v>
      </c>
      <c r="D66" s="8" t="s">
        <v>87</v>
      </c>
      <c r="E66" s="15">
        <v>6.08</v>
      </c>
      <c r="F66" s="15">
        <f t="shared" si="0"/>
        <v>1653.76</v>
      </c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</row>
    <row r="67" spans="1:78">
      <c r="A67" s="4" t="s">
        <v>98</v>
      </c>
      <c r="B67" s="5">
        <f>20+2+50</f>
        <v>72</v>
      </c>
      <c r="C67" s="13" t="s">
        <v>1</v>
      </c>
      <c r="D67" s="8" t="s">
        <v>73</v>
      </c>
      <c r="E67" s="15">
        <v>4.87</v>
      </c>
      <c r="F67" s="15">
        <f t="shared" si="0"/>
        <v>350.64</v>
      </c>
    </row>
    <row r="68" spans="1:78">
      <c r="A68" s="4" t="s">
        <v>100</v>
      </c>
      <c r="B68" s="5">
        <f>20+30</f>
        <v>50</v>
      </c>
      <c r="C68" s="13" t="s">
        <v>167</v>
      </c>
      <c r="D68" s="8" t="s">
        <v>21</v>
      </c>
      <c r="E68" s="15">
        <v>4.87</v>
      </c>
      <c r="F68" s="15">
        <f t="shared" si="0"/>
        <v>243.5</v>
      </c>
    </row>
    <row r="69" spans="1:78">
      <c r="A69" s="4" t="s">
        <v>134</v>
      </c>
      <c r="B69" s="5">
        <f>100+20+20</f>
        <v>140</v>
      </c>
      <c r="C69" s="13" t="s">
        <v>1</v>
      </c>
      <c r="D69" s="8" t="s">
        <v>58</v>
      </c>
      <c r="E69" s="15">
        <v>2.58</v>
      </c>
      <c r="F69" s="15">
        <f t="shared" si="0"/>
        <v>361.2</v>
      </c>
    </row>
    <row r="70" spans="1:78">
      <c r="A70" s="4" t="s">
        <v>135</v>
      </c>
      <c r="B70" s="5">
        <f>50+20+30</f>
        <v>100</v>
      </c>
      <c r="C70" s="13" t="s">
        <v>1</v>
      </c>
      <c r="D70" s="8" t="s">
        <v>56</v>
      </c>
      <c r="E70" s="15">
        <v>18.54</v>
      </c>
      <c r="F70" s="15">
        <f t="shared" si="0"/>
        <v>1854</v>
      </c>
    </row>
    <row r="71" spans="1:78">
      <c r="A71" s="4" t="s">
        <v>136</v>
      </c>
      <c r="B71" s="5">
        <f>120+20+5+150</f>
        <v>295</v>
      </c>
      <c r="C71" s="13" t="s">
        <v>167</v>
      </c>
      <c r="D71" s="8" t="s">
        <v>117</v>
      </c>
      <c r="E71" s="15">
        <v>17.079999999999998</v>
      </c>
      <c r="F71" s="15">
        <f t="shared" si="0"/>
        <v>5038.5999999999995</v>
      </c>
    </row>
    <row r="72" spans="1:78">
      <c r="A72" s="4" t="s">
        <v>137</v>
      </c>
      <c r="B72" s="5">
        <f>300+20+12+100+240</f>
        <v>672</v>
      </c>
      <c r="C72" s="13" t="s">
        <v>1</v>
      </c>
      <c r="D72" s="8" t="s">
        <v>34</v>
      </c>
      <c r="E72" s="15">
        <v>4.4400000000000004</v>
      </c>
      <c r="F72" s="15">
        <f t="shared" si="0"/>
        <v>2983.6800000000003</v>
      </c>
    </row>
    <row r="73" spans="1:78">
      <c r="A73" s="4" t="s">
        <v>101</v>
      </c>
      <c r="B73" s="5">
        <f>20+30</f>
        <v>50</v>
      </c>
      <c r="C73" s="13" t="s">
        <v>169</v>
      </c>
      <c r="D73" s="8" t="s">
        <v>154</v>
      </c>
      <c r="E73" s="15">
        <v>9.08</v>
      </c>
      <c r="F73" s="15">
        <f t="shared" ref="F73:F93" si="1">B73*E73</f>
        <v>454</v>
      </c>
    </row>
    <row r="74" spans="1:78">
      <c r="A74" s="4" t="s">
        <v>138</v>
      </c>
      <c r="B74" s="5">
        <f>100+20+20+50+60</f>
        <v>250</v>
      </c>
      <c r="C74" s="13" t="s">
        <v>169</v>
      </c>
      <c r="D74" s="8" t="s">
        <v>104</v>
      </c>
      <c r="E74" s="15">
        <v>5.94</v>
      </c>
      <c r="F74" s="15">
        <f t="shared" si="1"/>
        <v>1485</v>
      </c>
    </row>
    <row r="75" spans="1:78" ht="67.5">
      <c r="A75" s="4" t="s">
        <v>139</v>
      </c>
      <c r="B75" s="5">
        <f>100+24+200+100+5000</f>
        <v>5424</v>
      </c>
      <c r="C75" s="13" t="s">
        <v>1</v>
      </c>
      <c r="D75" s="8" t="s">
        <v>156</v>
      </c>
      <c r="E75" s="15">
        <v>6.8</v>
      </c>
      <c r="F75" s="15">
        <f t="shared" si="1"/>
        <v>36883.199999999997</v>
      </c>
    </row>
    <row r="76" spans="1:78" ht="45">
      <c r="A76" s="4" t="s">
        <v>140</v>
      </c>
      <c r="B76" s="5">
        <f>100+200+100+300</f>
        <v>700</v>
      </c>
      <c r="C76" s="13" t="s">
        <v>1</v>
      </c>
      <c r="D76" s="8" t="s">
        <v>157</v>
      </c>
      <c r="E76" s="15">
        <v>6.87</v>
      </c>
      <c r="F76" s="15">
        <f t="shared" si="1"/>
        <v>4809</v>
      </c>
    </row>
    <row r="77" spans="1:78" ht="67.5">
      <c r="A77" s="4" t="s">
        <v>141</v>
      </c>
      <c r="B77" s="5">
        <f>60+24+200+100+500</f>
        <v>884</v>
      </c>
      <c r="C77" s="13" t="s">
        <v>1</v>
      </c>
      <c r="D77" s="8" t="s">
        <v>165</v>
      </c>
      <c r="E77" s="15">
        <v>7.25</v>
      </c>
      <c r="F77" s="15">
        <f t="shared" si="1"/>
        <v>6409</v>
      </c>
    </row>
    <row r="78" spans="1:78">
      <c r="A78" s="4" t="s">
        <v>142</v>
      </c>
      <c r="B78" s="5">
        <f>300+50+10+500</f>
        <v>860</v>
      </c>
      <c r="C78" s="13" t="s">
        <v>167</v>
      </c>
      <c r="D78" s="8" t="s">
        <v>118</v>
      </c>
      <c r="E78" s="15">
        <v>7.08</v>
      </c>
      <c r="F78" s="15">
        <f t="shared" si="1"/>
        <v>6088.8</v>
      </c>
    </row>
    <row r="79" spans="1:78" ht="40.5">
      <c r="A79" s="4" t="s">
        <v>143</v>
      </c>
      <c r="B79" s="5">
        <f>260</f>
        <v>260</v>
      </c>
      <c r="C79" s="13" t="s">
        <v>1</v>
      </c>
      <c r="D79" s="16" t="s">
        <v>180</v>
      </c>
      <c r="E79" s="15">
        <v>1.65</v>
      </c>
      <c r="F79" s="15">
        <f t="shared" si="1"/>
        <v>429</v>
      </c>
    </row>
    <row r="80" spans="1:78">
      <c r="A80" s="4" t="s">
        <v>144</v>
      </c>
      <c r="B80" s="5">
        <f>20+10+100</f>
        <v>130</v>
      </c>
      <c r="C80" s="13" t="s">
        <v>167</v>
      </c>
      <c r="D80" s="8" t="s">
        <v>90</v>
      </c>
      <c r="E80" s="15">
        <v>25.09</v>
      </c>
      <c r="F80" s="15">
        <f t="shared" si="1"/>
        <v>3261.7</v>
      </c>
    </row>
    <row r="81" spans="1:60">
      <c r="A81" s="4" t="s">
        <v>145</v>
      </c>
      <c r="B81" s="5">
        <f>60+20+10+150</f>
        <v>240</v>
      </c>
      <c r="C81" s="13" t="s">
        <v>167</v>
      </c>
      <c r="D81" s="8" t="s">
        <v>92</v>
      </c>
      <c r="E81" s="15">
        <v>27.09</v>
      </c>
      <c r="F81" s="15">
        <f t="shared" si="1"/>
        <v>6501.6</v>
      </c>
    </row>
    <row r="82" spans="1:60">
      <c r="A82" s="4" t="s">
        <v>146</v>
      </c>
      <c r="B82" s="5">
        <f>60+20+10+150</f>
        <v>240</v>
      </c>
      <c r="C82" s="13" t="s">
        <v>167</v>
      </c>
      <c r="D82" s="8" t="s">
        <v>94</v>
      </c>
      <c r="E82" s="15">
        <v>30.3</v>
      </c>
      <c r="F82" s="15">
        <f t="shared" si="1"/>
        <v>7272</v>
      </c>
    </row>
    <row r="83" spans="1:60" s="10" customFormat="1" ht="45">
      <c r="A83" s="4" t="s">
        <v>147</v>
      </c>
      <c r="B83" s="5">
        <f>50+20+10+600</f>
        <v>680</v>
      </c>
      <c r="C83" s="13" t="s">
        <v>1</v>
      </c>
      <c r="D83" s="8" t="s">
        <v>97</v>
      </c>
      <c r="E83" s="15">
        <v>42.01</v>
      </c>
      <c r="F83" s="15">
        <f t="shared" si="1"/>
        <v>28566.799999999999</v>
      </c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1:60" s="10" customFormat="1" ht="45">
      <c r="A84" s="4" t="s">
        <v>103</v>
      </c>
      <c r="B84" s="5">
        <f>50+20+10+600</f>
        <v>680</v>
      </c>
      <c r="C84" s="13" t="s">
        <v>1</v>
      </c>
      <c r="D84" s="8" t="s">
        <v>99</v>
      </c>
      <c r="E84" s="15">
        <v>36.01</v>
      </c>
      <c r="F84" s="15">
        <f t="shared" si="1"/>
        <v>24486.799999999999</v>
      </c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1:60" s="10" customFormat="1">
      <c r="A85" s="4" t="s">
        <v>148</v>
      </c>
      <c r="B85" s="5">
        <f>20+10+50</f>
        <v>80</v>
      </c>
      <c r="C85" s="13" t="s">
        <v>1</v>
      </c>
      <c r="D85" s="8" t="s">
        <v>177</v>
      </c>
      <c r="E85" s="15">
        <v>15.9</v>
      </c>
      <c r="F85" s="15">
        <f t="shared" si="1"/>
        <v>1272</v>
      </c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1:60">
      <c r="A86" s="4" t="s">
        <v>149</v>
      </c>
      <c r="B86" s="5">
        <f>100+20+2+10+30</f>
        <v>162</v>
      </c>
      <c r="C86" s="13" t="s">
        <v>167</v>
      </c>
      <c r="D86" s="8" t="s">
        <v>127</v>
      </c>
      <c r="E86" s="15">
        <v>2.78</v>
      </c>
      <c r="F86" s="15">
        <f t="shared" si="1"/>
        <v>450.35999999999996</v>
      </c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1:60">
      <c r="A87" s="4" t="s">
        <v>150</v>
      </c>
      <c r="B87" s="5">
        <f>20+10+60</f>
        <v>90</v>
      </c>
      <c r="C87" s="13" t="s">
        <v>1</v>
      </c>
      <c r="D87" s="8" t="s">
        <v>119</v>
      </c>
      <c r="E87" s="15">
        <v>11.03</v>
      </c>
      <c r="F87" s="15">
        <f t="shared" si="1"/>
        <v>992.69999999999993</v>
      </c>
    </row>
    <row r="88" spans="1:60">
      <c r="A88" s="4" t="s">
        <v>176</v>
      </c>
      <c r="B88" s="5">
        <f>120+200+20+10+150</f>
        <v>500</v>
      </c>
      <c r="C88" s="13" t="s">
        <v>167</v>
      </c>
      <c r="D88" s="8" t="s">
        <v>120</v>
      </c>
      <c r="E88" s="15">
        <v>6.82</v>
      </c>
      <c r="F88" s="15">
        <f t="shared" si="1"/>
        <v>3410</v>
      </c>
    </row>
    <row r="89" spans="1:60">
      <c r="A89" s="4" t="s">
        <v>151</v>
      </c>
      <c r="B89" s="5">
        <f>150+20+10+50</f>
        <v>230</v>
      </c>
      <c r="C89" s="13" t="s">
        <v>1</v>
      </c>
      <c r="D89" s="8" t="s">
        <v>60</v>
      </c>
      <c r="E89" s="15">
        <v>4.29</v>
      </c>
      <c r="F89" s="15">
        <f t="shared" si="1"/>
        <v>986.7</v>
      </c>
    </row>
    <row r="90" spans="1:60">
      <c r="A90" s="4" t="s">
        <v>155</v>
      </c>
      <c r="B90" s="5">
        <f>150+20+10+50</f>
        <v>230</v>
      </c>
      <c r="C90" s="13" t="s">
        <v>1</v>
      </c>
      <c r="D90" s="8" t="s">
        <v>62</v>
      </c>
      <c r="E90" s="15">
        <v>4.29</v>
      </c>
      <c r="F90" s="15">
        <f t="shared" si="1"/>
        <v>986.7</v>
      </c>
    </row>
    <row r="91" spans="1:60" ht="34.5" customHeight="1">
      <c r="A91" s="4" t="s">
        <v>181</v>
      </c>
      <c r="B91" s="5">
        <f>200+20+50+500</f>
        <v>770</v>
      </c>
      <c r="C91" s="13" t="s">
        <v>1</v>
      </c>
      <c r="D91" s="8" t="s">
        <v>164</v>
      </c>
      <c r="E91" s="15">
        <v>2.39</v>
      </c>
      <c r="F91" s="15">
        <f t="shared" si="1"/>
        <v>1840.3000000000002</v>
      </c>
    </row>
    <row r="92" spans="1:60" ht="45">
      <c r="A92" s="4" t="s">
        <v>182</v>
      </c>
      <c r="B92" s="11">
        <f>90+20+1+20+30</f>
        <v>161</v>
      </c>
      <c r="C92" s="13" t="s">
        <v>1</v>
      </c>
      <c r="D92" s="8" t="s">
        <v>37</v>
      </c>
      <c r="E92" s="15">
        <v>4.6900000000000004</v>
      </c>
      <c r="F92" s="15">
        <f t="shared" si="1"/>
        <v>755.09</v>
      </c>
    </row>
    <row r="93" spans="1:60">
      <c r="A93" s="4" t="s">
        <v>183</v>
      </c>
      <c r="B93" s="11">
        <f>50+20+1+20</f>
        <v>91</v>
      </c>
      <c r="C93" s="13" t="s">
        <v>1</v>
      </c>
      <c r="D93" s="8" t="s">
        <v>175</v>
      </c>
      <c r="E93" s="15">
        <v>4.6900000000000004</v>
      </c>
      <c r="F93" s="15">
        <f t="shared" si="1"/>
        <v>426.79</v>
      </c>
    </row>
    <row r="94" spans="1:60" ht="30.75" customHeight="1">
      <c r="A94" s="19" t="s">
        <v>122</v>
      </c>
      <c r="B94" s="20"/>
      <c r="C94" s="20"/>
      <c r="D94" s="21"/>
      <c r="E94" s="25">
        <f>SUM(F8:F93)</f>
        <v>376956.05</v>
      </c>
      <c r="F94" s="26"/>
    </row>
  </sheetData>
  <mergeCells count="11">
    <mergeCell ref="A5:F5"/>
    <mergeCell ref="A94:D94"/>
    <mergeCell ref="A6:A7"/>
    <mergeCell ref="A1:F1"/>
    <mergeCell ref="A2:F2"/>
    <mergeCell ref="A3:F3"/>
    <mergeCell ref="B6:B7"/>
    <mergeCell ref="C6:C7"/>
    <mergeCell ref="D6:D7"/>
    <mergeCell ref="E94:F94"/>
    <mergeCell ref="E6:F6"/>
  </mergeCells>
  <pageMargins left="0.51181102362204722" right="0" top="0.78740157480314965" bottom="0.19685039370078741" header="0" footer="0"/>
  <pageSetup paperSize="9" scale="61" orientation="portrait" r:id="rId1"/>
  <rowBreaks count="2" manualBreakCount="2">
    <brk id="43" max="5" man="1"/>
    <brk id="7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Plan2</vt:lpstr>
      <vt:lpstr>Plan2!Area_de_impressao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leticia</cp:lastModifiedBy>
  <cp:lastPrinted>2018-09-10T17:48:00Z</cp:lastPrinted>
  <dcterms:created xsi:type="dcterms:W3CDTF">2013-06-07T12:53:16Z</dcterms:created>
  <dcterms:modified xsi:type="dcterms:W3CDTF">2018-11-08T17:15:06Z</dcterms:modified>
</cp:coreProperties>
</file>