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3895" windowHeight="9975"/>
  </bookViews>
  <sheets>
    <sheet name="ANEXO I - PROPOSTA" sheetId="1" r:id="rId1"/>
    <sheet name="PLANILHA ESTIMADA" sheetId="2" r:id="rId2"/>
    <sheet name="MEMORIA CÁLCULO" sheetId="3" r:id="rId3"/>
    <sheet name="MEMORIAL DESCRITIVO" sheetId="4" r:id="rId4"/>
    <sheet name="CRONOGRAMA" sheetId="5" r:id="rId5"/>
    <sheet name="COMPOSIÇÃO DO BDI" sheetId="6" r:id="rId6"/>
    <sheet name="CRONOGRAMA - PROPOSTA" sheetId="7" r:id="rId7"/>
  </sheets>
  <externalReferences>
    <externalReference r:id="rId8"/>
  </externalReferences>
  <calcPr calcId="124519"/>
</workbook>
</file>

<file path=xl/calcChain.xml><?xml version="1.0" encoding="utf-8"?>
<calcChain xmlns="http://schemas.openxmlformats.org/spreadsheetml/2006/main">
  <c r="M36" i="7"/>
  <c r="P28"/>
  <c r="N28"/>
  <c r="H28"/>
  <c r="E28"/>
  <c r="R27"/>
  <c r="R28" s="1"/>
  <c r="P27"/>
  <c r="N27"/>
  <c r="L27"/>
  <c r="L28" s="1"/>
  <c r="J27"/>
  <c r="J28" s="1"/>
  <c r="H27"/>
  <c r="E25"/>
  <c r="P18"/>
  <c r="H18"/>
  <c r="H19" s="1"/>
  <c r="E18"/>
  <c r="R17"/>
  <c r="P17"/>
  <c r="N17"/>
  <c r="O17" s="1"/>
  <c r="Q17" s="1"/>
  <c r="L17"/>
  <c r="L18" s="1"/>
  <c r="J17"/>
  <c r="K17" s="1"/>
  <c r="M17" s="1"/>
  <c r="I17"/>
  <c r="H17"/>
  <c r="F17"/>
  <c r="F27" s="1"/>
  <c r="K15"/>
  <c r="M15" s="1"/>
  <c r="O15" s="1"/>
  <c r="Q15" s="1"/>
  <c r="S15" s="1"/>
  <c r="I25" s="1"/>
  <c r="K25" s="1"/>
  <c r="M25" s="1"/>
  <c r="O25" s="1"/>
  <c r="Q25" s="1"/>
  <c r="S25" s="1"/>
  <c r="I15"/>
  <c r="E15"/>
  <c r="E5"/>
  <c r="E4"/>
  <c r="I31" i="6"/>
  <c r="I24"/>
  <c r="I20"/>
  <c r="I16"/>
  <c r="I44" s="1"/>
  <c r="M33" i="5"/>
  <c r="R24"/>
  <c r="P24"/>
  <c r="N24"/>
  <c r="L24"/>
  <c r="J24"/>
  <c r="H24"/>
  <c r="F24"/>
  <c r="R14"/>
  <c r="P14"/>
  <c r="N14"/>
  <c r="L14"/>
  <c r="J14"/>
  <c r="H14"/>
  <c r="F14"/>
  <c r="K12"/>
  <c r="M12" s="1"/>
  <c r="O12" s="1"/>
  <c r="Q12" s="1"/>
  <c r="S12" s="1"/>
  <c r="I22" s="1"/>
  <c r="K22" s="1"/>
  <c r="M22" s="1"/>
  <c r="O22" s="1"/>
  <c r="Q22" s="1"/>
  <c r="S22" s="1"/>
  <c r="I12"/>
  <c r="E12"/>
  <c r="E15" s="1"/>
  <c r="E5"/>
  <c r="E4"/>
  <c r="F39" i="4"/>
  <c r="E39"/>
  <c r="B40" s="1"/>
  <c r="D39"/>
  <c r="C39"/>
  <c r="B39"/>
  <c r="B38"/>
  <c r="F35"/>
  <c r="E35"/>
  <c r="B36" s="1"/>
  <c r="D35"/>
  <c r="C35"/>
  <c r="B35"/>
  <c r="B34"/>
  <c r="F31"/>
  <c r="E31"/>
  <c r="B32" s="1"/>
  <c r="D31"/>
  <c r="C31"/>
  <c r="B31"/>
  <c r="B29"/>
  <c r="B27"/>
  <c r="F26"/>
  <c r="E26"/>
  <c r="D26"/>
  <c r="C26"/>
  <c r="B26"/>
  <c r="B25"/>
  <c r="B24"/>
  <c r="F79" i="3"/>
  <c r="E79"/>
  <c r="D79"/>
  <c r="C79"/>
  <c r="B79"/>
  <c r="B78"/>
  <c r="F76"/>
  <c r="K70"/>
  <c r="F67"/>
  <c r="E67"/>
  <c r="D67"/>
  <c r="C67"/>
  <c r="B67"/>
  <c r="B65"/>
  <c r="F61"/>
  <c r="E61"/>
  <c r="D61"/>
  <c r="C61"/>
  <c r="B61"/>
  <c r="B59"/>
  <c r="I57"/>
  <c r="F57"/>
  <c r="F63" s="1"/>
  <c r="L56"/>
  <c r="F55"/>
  <c r="E55"/>
  <c r="D55"/>
  <c r="C55"/>
  <c r="B55"/>
  <c r="B54"/>
  <c r="B53"/>
  <c r="P44"/>
  <c r="L44"/>
  <c r="J44"/>
  <c r="K44" s="1"/>
  <c r="B3"/>
  <c r="I23" i="2"/>
  <c r="H23"/>
  <c r="J23" s="1"/>
  <c r="I19"/>
  <c r="J19" s="1"/>
  <c r="H19"/>
  <c r="J15"/>
  <c r="I15"/>
  <c r="H15"/>
  <c r="I12"/>
  <c r="J12" s="1"/>
  <c r="H12"/>
  <c r="H26" i="1"/>
  <c r="J26" s="1"/>
  <c r="G26"/>
  <c r="F26"/>
  <c r="E26"/>
  <c r="D26"/>
  <c r="C26"/>
  <c r="J22"/>
  <c r="J23" s="1"/>
  <c r="H22"/>
  <c r="G22"/>
  <c r="F22"/>
  <c r="E22"/>
  <c r="D22"/>
  <c r="C22"/>
  <c r="J18"/>
  <c r="H18"/>
  <c r="G18"/>
  <c r="F18"/>
  <c r="E18"/>
  <c r="D18"/>
  <c r="C18"/>
  <c r="H15"/>
  <c r="J15" s="1"/>
  <c r="G15"/>
  <c r="F15"/>
  <c r="E15"/>
  <c r="D15"/>
  <c r="C15"/>
  <c r="J19" i="7" l="1"/>
  <c r="L19" s="1"/>
  <c r="N19" s="1"/>
  <c r="P19" s="1"/>
  <c r="R19" s="1"/>
  <c r="H29" s="1"/>
  <c r="J29" s="1"/>
  <c r="L29" s="1"/>
  <c r="N29" s="1"/>
  <c r="P29" s="1"/>
  <c r="R29" s="1"/>
  <c r="S17"/>
  <c r="I27" s="1"/>
  <c r="O27"/>
  <c r="Q27" s="1"/>
  <c r="R18"/>
  <c r="N18"/>
  <c r="K27"/>
  <c r="M27" s="1"/>
  <c r="S27"/>
  <c r="J18"/>
  <c r="F81" i="3"/>
  <c r="L25" i="5"/>
  <c r="P25"/>
  <c r="H25"/>
  <c r="H15"/>
  <c r="H16" s="1"/>
  <c r="P15"/>
  <c r="J25"/>
  <c r="R25"/>
  <c r="L15"/>
  <c r="N25"/>
  <c r="J15"/>
  <c r="R15"/>
  <c r="I14"/>
  <c r="K14" s="1"/>
  <c r="M14" s="1"/>
  <c r="O14" s="1"/>
  <c r="Q14" s="1"/>
  <c r="S14" s="1"/>
  <c r="I24" s="1"/>
  <c r="K24" s="1"/>
  <c r="M24" s="1"/>
  <c r="O24" s="1"/>
  <c r="Q24" s="1"/>
  <c r="S24" s="1"/>
  <c r="E22"/>
  <c r="E25" s="1"/>
  <c r="N15"/>
  <c r="K12" i="2"/>
  <c r="K13" s="1"/>
  <c r="J13"/>
  <c r="J24"/>
  <c r="K23"/>
  <c r="K24" s="1"/>
  <c r="J20"/>
  <c r="J16"/>
  <c r="K15" i="1"/>
  <c r="K16" s="1"/>
  <c r="J16"/>
  <c r="J27"/>
  <c r="K26" s="1"/>
  <c r="K27" s="1"/>
  <c r="K18"/>
  <c r="K19" s="1"/>
  <c r="K22"/>
  <c r="K23" s="1"/>
  <c r="J19"/>
  <c r="J16" i="5" l="1"/>
  <c r="L16" s="1"/>
  <c r="N16" s="1"/>
  <c r="P16" s="1"/>
  <c r="R16" s="1"/>
  <c r="H26" s="1"/>
  <c r="J26" s="1"/>
  <c r="L26" s="1"/>
  <c r="N26" s="1"/>
  <c r="P26" s="1"/>
  <c r="R26" s="1"/>
  <c r="J27" i="2"/>
  <c r="K19"/>
  <c r="K20" s="1"/>
  <c r="K15"/>
  <c r="K16" s="1"/>
  <c r="J30" i="1"/>
  <c r="J30" i="2" l="1"/>
  <c r="J33" i="1"/>
  <c r="L30" s="1"/>
  <c r="L33" s="1"/>
  <c r="J34" i="2" l="1"/>
  <c r="J32"/>
  <c r="L16"/>
  <c r="L13"/>
  <c r="L24"/>
  <c r="L20"/>
  <c r="L27"/>
  <c r="L30" s="1"/>
  <c r="J37" i="1"/>
  <c r="J35"/>
  <c r="L23"/>
  <c r="L19"/>
  <c r="L27"/>
  <c r="L16"/>
</calcChain>
</file>

<file path=xl/comments1.xml><?xml version="1.0" encoding="utf-8"?>
<comments xmlns="http://schemas.openxmlformats.org/spreadsheetml/2006/main">
  <authors>
    <author>Micro</author>
    <author>USER</author>
  </authors>
  <commentList>
    <comment ref="F9" authorId="0">
      <text>
        <r>
          <rPr>
            <b/>
            <sz val="8"/>
            <color indexed="81"/>
            <rFont val="Tahoma"/>
            <family val="2"/>
          </rPr>
          <t>PRENCHER COM A RAZÃO SOCIAL DA EMPRESA</t>
        </r>
        <r>
          <rPr>
            <sz val="8"/>
            <color indexed="81"/>
            <rFont val="Tahoma"/>
            <family val="2"/>
          </rPr>
          <t xml:space="preserve">
</t>
        </r>
      </text>
    </comment>
    <comment ref="F10" authorId="0">
      <text>
        <r>
          <rPr>
            <b/>
            <sz val="8"/>
            <color indexed="81"/>
            <rFont val="Tahoma"/>
            <family val="2"/>
          </rPr>
          <t xml:space="preserve">PREENCHER COM ENDEREÇO DA EMPRESA
</t>
        </r>
        <r>
          <rPr>
            <sz val="8"/>
            <color indexed="81"/>
            <rFont val="Tahoma"/>
            <family val="2"/>
          </rPr>
          <t xml:space="preserve">
</t>
        </r>
      </text>
    </comment>
    <comment ref="F11" authorId="0">
      <text>
        <r>
          <rPr>
            <b/>
            <sz val="8"/>
            <color indexed="81"/>
            <rFont val="Tahoma"/>
            <family val="2"/>
          </rPr>
          <t>PREENCHER COM CNPJ DA EMPRESA</t>
        </r>
        <r>
          <rPr>
            <sz val="8"/>
            <color indexed="81"/>
            <rFont val="Tahoma"/>
            <family val="2"/>
          </rPr>
          <t xml:space="preserve">
</t>
        </r>
      </text>
    </comment>
    <comment ref="I15" authorId="1">
      <text>
        <r>
          <rPr>
            <b/>
            <sz val="9"/>
            <color indexed="81"/>
            <rFont val="Segoe UI"/>
            <family val="2"/>
          </rPr>
          <t>Preencher com Valor Unitário do Ítem</t>
        </r>
      </text>
    </comment>
    <comment ref="I18" authorId="1">
      <text>
        <r>
          <rPr>
            <b/>
            <sz val="9"/>
            <color indexed="81"/>
            <rFont val="Segoe UI"/>
            <family val="2"/>
          </rPr>
          <t>Preencher com Valor Unitário do Ítem</t>
        </r>
      </text>
    </comment>
    <comment ref="I22" authorId="1">
      <text>
        <r>
          <rPr>
            <b/>
            <sz val="9"/>
            <color indexed="81"/>
            <rFont val="Segoe UI"/>
            <family val="2"/>
          </rPr>
          <t>Preencher com Valor Unitário do Ítem</t>
        </r>
      </text>
    </comment>
    <comment ref="I26" authorId="1">
      <text>
        <r>
          <rPr>
            <b/>
            <sz val="9"/>
            <color indexed="81"/>
            <rFont val="Segoe UI"/>
            <family val="2"/>
          </rPr>
          <t>Preencher com Valor Unitário do Ítem</t>
        </r>
      </text>
    </comment>
  </commentList>
</comments>
</file>

<file path=xl/comments2.xml><?xml version="1.0" encoding="utf-8"?>
<comments xmlns="http://schemas.openxmlformats.org/spreadsheetml/2006/main">
  <authors>
    <author>c094549</author>
    <author>c014643</author>
  </authors>
  <commentList>
    <comment ref="I12" authorId="0">
      <text>
        <r>
          <rPr>
            <sz val="8"/>
            <color indexed="81"/>
            <rFont val="Tahoma"/>
            <family val="2"/>
          </rPr>
          <t xml:space="preserve">Custos relacionados com a sede da empresa contratada para dar suporte técnico à obra.       </t>
        </r>
        <r>
          <rPr>
            <b/>
            <sz val="8"/>
            <color indexed="12"/>
            <rFont val="Tahoma"/>
            <family val="2"/>
          </rPr>
          <t>Min 0,11%</t>
        </r>
        <r>
          <rPr>
            <sz val="8"/>
            <color indexed="81"/>
            <rFont val="Tahoma"/>
            <family val="2"/>
          </rPr>
          <t xml:space="preserve"> - </t>
        </r>
        <r>
          <rPr>
            <b/>
            <sz val="8"/>
            <color indexed="81"/>
            <rFont val="Tahoma"/>
            <family val="2"/>
          </rPr>
          <t>Médio 4,07%</t>
        </r>
        <r>
          <rPr>
            <sz val="8"/>
            <color indexed="81"/>
            <rFont val="Tahoma"/>
            <family val="2"/>
          </rPr>
          <t xml:space="preserve"> - </t>
        </r>
        <r>
          <rPr>
            <b/>
            <sz val="8"/>
            <color indexed="10"/>
            <rFont val="Tahoma"/>
            <family val="2"/>
          </rPr>
          <t>Máx 8,03%</t>
        </r>
        <r>
          <rPr>
            <sz val="8"/>
            <color indexed="81"/>
            <rFont val="Tahoma"/>
            <family val="2"/>
          </rPr>
          <t xml:space="preserve">
</t>
        </r>
      </text>
    </comment>
    <comment ref="I13" authorId="0">
      <text>
        <r>
          <rPr>
            <sz val="8"/>
            <color indexed="81"/>
            <rFont val="Tahoma"/>
            <family val="2"/>
          </rPr>
          <t xml:space="preserve">Percentuais Admissíveis na Faixa :                        </t>
        </r>
        <r>
          <rPr>
            <b/>
            <sz val="8"/>
            <color indexed="12"/>
            <rFont val="Tahoma"/>
            <family val="2"/>
          </rPr>
          <t>Min 0,00%</t>
        </r>
        <r>
          <rPr>
            <sz val="8"/>
            <color indexed="81"/>
            <rFont val="Tahoma"/>
            <family val="2"/>
          </rPr>
          <t xml:space="preserve"> - </t>
        </r>
        <r>
          <rPr>
            <b/>
            <sz val="8"/>
            <color indexed="81"/>
            <rFont val="Tahoma"/>
            <family val="2"/>
          </rPr>
          <t>Médio 0,21%</t>
        </r>
        <r>
          <rPr>
            <sz val="8"/>
            <color indexed="81"/>
            <rFont val="Tahoma"/>
            <family val="2"/>
          </rPr>
          <t xml:space="preserve"> - </t>
        </r>
        <r>
          <rPr>
            <b/>
            <sz val="8"/>
            <color indexed="10"/>
            <rFont val="Tahoma"/>
            <family val="2"/>
          </rPr>
          <t>Máx 0,42%</t>
        </r>
      </text>
    </comment>
    <comment ref="I14" authorId="0">
      <text>
        <r>
          <rPr>
            <sz val="8"/>
            <color indexed="81"/>
            <rFont val="Tahoma"/>
            <family val="2"/>
          </rPr>
          <t xml:space="preserve">Custos previstos para cobrir ocorrências que prejudiquem o andamento dos serviços como: Fenômenos naturais(águas subterrâneas, ventos fortes, condições climáticas atípicas, etc); perdas excessivas de material (por quebras ou retrabalhos) e greves .  </t>
        </r>
        <r>
          <rPr>
            <b/>
            <sz val="8"/>
            <color indexed="12"/>
            <rFont val="Tahoma"/>
            <family val="2"/>
          </rPr>
          <t>Min 0,00%</t>
        </r>
        <r>
          <rPr>
            <sz val="8"/>
            <color indexed="81"/>
            <rFont val="Tahoma"/>
            <family val="2"/>
          </rPr>
          <t xml:space="preserve"> - </t>
        </r>
        <r>
          <rPr>
            <b/>
            <sz val="8"/>
            <color indexed="81"/>
            <rFont val="Tahoma"/>
            <family val="2"/>
          </rPr>
          <t xml:space="preserve">Médio 0,97% - </t>
        </r>
        <r>
          <rPr>
            <b/>
            <sz val="8"/>
            <color indexed="10"/>
            <rFont val="Tahoma"/>
            <family val="2"/>
          </rPr>
          <t>Máx 2,05%</t>
        </r>
      </text>
    </comment>
    <comment ref="I15" authorId="0">
      <text>
        <r>
          <rPr>
            <sz val="8"/>
            <color indexed="81"/>
            <rFont val="Tahoma"/>
            <family val="2"/>
          </rPr>
          <t xml:space="preserve">Aplicável </t>
        </r>
        <r>
          <rPr>
            <b/>
            <sz val="8"/>
            <color indexed="81"/>
            <rFont val="Tahoma"/>
            <family val="2"/>
          </rPr>
          <t>ESPECÍFICAMENTE</t>
        </r>
        <r>
          <rPr>
            <sz val="8"/>
            <color indexed="81"/>
            <rFont val="Tahoma"/>
            <family val="2"/>
          </rPr>
          <t xml:space="preserve"> para obras executadas </t>
        </r>
        <r>
          <rPr>
            <b/>
            <sz val="8"/>
            <color indexed="81"/>
            <rFont val="Tahoma"/>
            <family val="2"/>
          </rPr>
          <t>FORA</t>
        </r>
        <r>
          <rPr>
            <sz val="8"/>
            <color indexed="81"/>
            <rFont val="Tahoma"/>
            <family val="2"/>
          </rPr>
          <t xml:space="preserve"> de áreas ubranas. Usual, valor em torno de 2,50%</t>
        </r>
      </text>
    </comment>
    <comment ref="I19" authorId="0">
      <text>
        <r>
          <rPr>
            <sz val="8"/>
            <color indexed="81"/>
            <rFont val="Tahoma"/>
            <family val="2"/>
          </rPr>
          <t xml:space="preserve">Custo acasionado com o não-recebimento imediato dos gastos para construção .  </t>
        </r>
        <r>
          <rPr>
            <b/>
            <sz val="8"/>
            <color indexed="81"/>
            <rFont val="Tahoma"/>
            <family val="2"/>
          </rPr>
          <t xml:space="preserve">Adotar os rendimentos de CDB no período entre a compra e o recebimento da parcela. </t>
        </r>
        <r>
          <rPr>
            <sz val="8"/>
            <color indexed="81"/>
            <rFont val="Tahoma"/>
            <family val="2"/>
          </rPr>
          <t xml:space="preserve">Consultar a Revista Conjuntura Econômica (mensal).           Faixas Admissíveis: </t>
        </r>
        <r>
          <rPr>
            <b/>
            <sz val="8"/>
            <color indexed="12"/>
            <rFont val="Tahoma"/>
            <family val="2"/>
          </rPr>
          <t>Min 0,00%</t>
        </r>
        <r>
          <rPr>
            <sz val="8"/>
            <color indexed="81"/>
            <rFont val="Tahoma"/>
            <family val="2"/>
          </rPr>
          <t xml:space="preserve"> - </t>
        </r>
        <r>
          <rPr>
            <b/>
            <sz val="8"/>
            <color indexed="81"/>
            <rFont val="Tahoma"/>
            <family val="2"/>
          </rPr>
          <t>Médio 0,59%</t>
        </r>
        <r>
          <rPr>
            <sz val="8"/>
            <color indexed="81"/>
            <rFont val="Tahoma"/>
            <family val="2"/>
          </rPr>
          <t xml:space="preserve"> - </t>
        </r>
        <r>
          <rPr>
            <b/>
            <sz val="8"/>
            <color indexed="10"/>
            <rFont val="Tahoma"/>
            <family val="2"/>
          </rPr>
          <t>Máx 1,20%</t>
        </r>
      </text>
    </comment>
    <comment ref="I23" authorId="0">
      <text>
        <r>
          <rPr>
            <sz val="8"/>
            <color indexed="81"/>
            <rFont val="Tahoma"/>
            <family val="2"/>
          </rPr>
          <t xml:space="preserve">Taxa incidente sobre o total geral dos custos e despesas, </t>
        </r>
        <r>
          <rPr>
            <b/>
            <sz val="8"/>
            <color indexed="81"/>
            <rFont val="Tahoma"/>
            <family val="2"/>
          </rPr>
          <t>excluídas as despesas fiscais</t>
        </r>
        <r>
          <rPr>
            <sz val="8"/>
            <color indexed="81"/>
            <rFont val="Tahoma"/>
            <family val="2"/>
          </rPr>
          <t xml:space="preserve">.
Faixa Admissível :                                                                 </t>
        </r>
        <r>
          <rPr>
            <b/>
            <sz val="8"/>
            <color indexed="12"/>
            <rFont val="Tahoma"/>
            <family val="2"/>
          </rPr>
          <t>Min 3,83%</t>
        </r>
        <r>
          <rPr>
            <sz val="8"/>
            <color indexed="81"/>
            <rFont val="Tahoma"/>
            <family val="2"/>
          </rPr>
          <t xml:space="preserve"> - </t>
        </r>
        <r>
          <rPr>
            <b/>
            <sz val="8"/>
            <color indexed="81"/>
            <rFont val="Tahoma"/>
            <family val="2"/>
          </rPr>
          <t>Médio 6,90%</t>
        </r>
        <r>
          <rPr>
            <sz val="8"/>
            <color indexed="81"/>
            <rFont val="Tahoma"/>
            <family val="2"/>
          </rPr>
          <t xml:space="preserve"> - </t>
        </r>
        <r>
          <rPr>
            <b/>
            <sz val="8"/>
            <color indexed="10"/>
            <rFont val="Tahoma"/>
            <family val="2"/>
          </rPr>
          <t>Max 9,96%</t>
        </r>
      </text>
    </comment>
    <comment ref="I27" authorId="0">
      <text>
        <r>
          <rPr>
            <sz val="8"/>
            <color indexed="81"/>
            <rFont val="Tahoma"/>
            <family val="2"/>
          </rPr>
          <t xml:space="preserve">Decreto-Lei nº 406 de 31/12/1968 - De competência de cada Município - </t>
        </r>
        <r>
          <rPr>
            <b/>
            <sz val="8"/>
            <color indexed="81"/>
            <rFont val="Tahoma"/>
            <family val="2"/>
          </rPr>
          <t>normalmente</t>
        </r>
        <r>
          <rPr>
            <sz val="8"/>
            <color indexed="81"/>
            <rFont val="Tahoma"/>
            <family val="2"/>
          </rPr>
          <t xml:space="preserve"> variando de  </t>
        </r>
        <r>
          <rPr>
            <b/>
            <sz val="8"/>
            <color indexed="81"/>
            <rFont val="Tahoma"/>
            <family val="2"/>
          </rPr>
          <t>0,00%</t>
        </r>
        <r>
          <rPr>
            <sz val="8"/>
            <color indexed="81"/>
            <rFont val="Tahoma"/>
            <family val="2"/>
          </rPr>
          <t xml:space="preserve"> a </t>
        </r>
        <r>
          <rPr>
            <b/>
            <sz val="8"/>
            <color indexed="81"/>
            <rFont val="Tahoma"/>
            <family val="2"/>
          </rPr>
          <t xml:space="preserve">5,00%. </t>
        </r>
        <r>
          <rPr>
            <sz val="8"/>
            <color indexed="81"/>
            <rFont val="Tahoma"/>
            <family val="2"/>
          </rPr>
          <t>Solicitar informação na Secretaria Municipal de Fazenda da alíquota decretada pelo Município.</t>
        </r>
      </text>
    </comment>
    <comment ref="I28" authorId="0">
      <text>
        <r>
          <rPr>
            <sz val="8"/>
            <color indexed="81"/>
            <rFont val="Tahoma"/>
            <family val="2"/>
          </rPr>
          <t xml:space="preserve">Lei 9.718 de 27/11/1998 - alíquota de </t>
        </r>
        <r>
          <rPr>
            <b/>
            <sz val="8"/>
            <color indexed="81"/>
            <rFont val="Tahoma"/>
            <family val="2"/>
          </rPr>
          <t>3%</t>
        </r>
        <r>
          <rPr>
            <sz val="8"/>
            <color indexed="81"/>
            <rFont val="Tahoma"/>
            <family val="2"/>
          </rPr>
          <t xml:space="preserve"> sobre o Faturamento da empresa, considerando Lucro Presumido.</t>
        </r>
      </text>
    </comment>
    <comment ref="I29" authorId="0">
      <text>
        <r>
          <rPr>
            <sz val="8"/>
            <color indexed="81"/>
            <rFont val="Tahoma"/>
            <family val="2"/>
          </rPr>
          <t xml:space="preserve">Decreto-Lei nº 2.445 de 29/06/1988 e nº 2.449 de 21/07/1988. Alíquota de </t>
        </r>
        <r>
          <rPr>
            <b/>
            <sz val="8"/>
            <color indexed="81"/>
            <rFont val="Tahoma"/>
            <family val="2"/>
          </rPr>
          <t>0,65%</t>
        </r>
        <r>
          <rPr>
            <sz val="8"/>
            <color indexed="81"/>
            <rFont val="Tahoma"/>
            <family val="2"/>
          </rPr>
          <t xml:space="preserve"> sobre a receita operacional bruta da empresa, considerando Lucro Presumido.</t>
        </r>
      </text>
    </comment>
    <comment ref="I31" authorId="1">
      <text>
        <r>
          <rPr>
            <sz val="8"/>
            <color indexed="81"/>
            <rFont val="Tahoma"/>
            <family val="2"/>
          </rPr>
          <t xml:space="preserve">Faixa Admissível TOTAL :            </t>
        </r>
        <r>
          <rPr>
            <b/>
            <sz val="8"/>
            <color indexed="12"/>
            <rFont val="Tahoma"/>
            <family val="2"/>
          </rPr>
          <t xml:space="preserve">             Mín 6,03%</t>
        </r>
        <r>
          <rPr>
            <sz val="8"/>
            <color indexed="81"/>
            <rFont val="Tahoma"/>
            <family val="2"/>
          </rPr>
          <t xml:space="preserve"> - </t>
        </r>
        <r>
          <rPr>
            <b/>
            <sz val="8"/>
            <color indexed="81"/>
            <rFont val="Tahoma"/>
            <family val="2"/>
          </rPr>
          <t>Médio 7,65%</t>
        </r>
        <r>
          <rPr>
            <sz val="8"/>
            <color indexed="81"/>
            <rFont val="Tahoma"/>
            <family val="2"/>
          </rPr>
          <t xml:space="preserve"> - </t>
        </r>
        <r>
          <rPr>
            <b/>
            <sz val="8"/>
            <color indexed="10"/>
            <rFont val="Tahoma"/>
            <family val="2"/>
          </rPr>
          <t>Máx 9,03%</t>
        </r>
        <r>
          <rPr>
            <sz val="8"/>
            <color indexed="81"/>
            <rFont val="Tahoma"/>
            <family val="2"/>
          </rPr>
          <t xml:space="preserve">
</t>
        </r>
      </text>
    </comment>
  </commentList>
</comments>
</file>

<file path=xl/comments3.xml><?xml version="1.0" encoding="utf-8"?>
<comments xmlns="http://schemas.openxmlformats.org/spreadsheetml/2006/main">
  <authors>
    <author>Micro</author>
  </authors>
  <commentList>
    <comment ref="E6" authorId="0">
      <text>
        <r>
          <rPr>
            <b/>
            <sz val="8"/>
            <color indexed="81"/>
            <rFont val="Tahoma"/>
            <family val="2"/>
          </rPr>
          <t>PRENCHER COM A RAZÃO SOCIAL DA EMPRESA</t>
        </r>
        <r>
          <rPr>
            <sz val="8"/>
            <color indexed="81"/>
            <rFont val="Tahoma"/>
            <family val="2"/>
          </rPr>
          <t xml:space="preserve">
</t>
        </r>
      </text>
    </comment>
    <comment ref="E7" authorId="0">
      <text>
        <r>
          <rPr>
            <b/>
            <sz val="8"/>
            <color indexed="81"/>
            <rFont val="Tahoma"/>
            <family val="2"/>
          </rPr>
          <t xml:space="preserve">PREENCHER COM ENDEREÇO DA EMPRESA
</t>
        </r>
        <r>
          <rPr>
            <sz val="8"/>
            <color indexed="81"/>
            <rFont val="Tahoma"/>
            <family val="2"/>
          </rPr>
          <t xml:space="preserve">
</t>
        </r>
      </text>
    </comment>
    <comment ref="E8" authorId="0">
      <text>
        <r>
          <rPr>
            <b/>
            <sz val="8"/>
            <color indexed="81"/>
            <rFont val="Tahoma"/>
            <family val="2"/>
          </rPr>
          <t>PREENCHER COM CNPJ DA EMPRESA</t>
        </r>
        <r>
          <rPr>
            <sz val="8"/>
            <color indexed="81"/>
            <rFont val="Tahoma"/>
            <family val="2"/>
          </rPr>
          <t xml:space="preserve">
</t>
        </r>
      </text>
    </comment>
  </commentList>
</comments>
</file>

<file path=xl/sharedStrings.xml><?xml version="1.0" encoding="utf-8"?>
<sst xmlns="http://schemas.openxmlformats.org/spreadsheetml/2006/main" count="346" uniqueCount="182">
  <si>
    <t>ANEXO I - MODELO DE PROPOSTA DE PREÇOS</t>
  </si>
  <si>
    <t>PREFEITURA MUNICIPAL DE SANTO ANTÔNIO DE PÁDUA</t>
  </si>
  <si>
    <t>SECRETARIA MUNICIPAL DE OBRAS E INFRAESTRUTURA URBANA E RURAL</t>
  </si>
  <si>
    <t>Serviço:</t>
  </si>
  <si>
    <t>TRANSPORTE E DESTINAÇÃO  DO REJEITO DO RESÍDUO SÓLIDO URBANO DA PREFEITURA DE SANTO ANTÔNIO DE PÁDUA 2021</t>
  </si>
  <si>
    <t>Local:</t>
  </si>
  <si>
    <t>MUNICÍPIO DE SANTO ANTÔNIO DE PÁDUA - RJ</t>
  </si>
  <si>
    <t xml:space="preserve">Empresa: </t>
  </si>
  <si>
    <t xml:space="preserve">Endereço: </t>
  </si>
  <si>
    <t>CNPJ:</t>
  </si>
  <si>
    <t>ITEM</t>
  </si>
  <si>
    <t>CÓDIGO</t>
  </si>
  <si>
    <t>DESCRIÇÃO</t>
  </si>
  <si>
    <t>UN</t>
  </si>
  <si>
    <t>QUANT</t>
  </si>
  <si>
    <t>PREÇO</t>
  </si>
  <si>
    <t>% Item</t>
  </si>
  <si>
    <t>% Total</t>
  </si>
  <si>
    <t>UNITÁRIO</t>
  </si>
  <si>
    <t>TOTAL</t>
  </si>
  <si>
    <t>I- SERVIÇOS DE TRANSPORTES E DESTINAÇÃO FINAL DOS RESÍDUOS SÓLIDOS</t>
  </si>
  <si>
    <t>1 - CATEGORIA 4 - TRANSPORTES</t>
  </si>
  <si>
    <t xml:space="preserve">TOTAL DO ITEM = </t>
  </si>
  <si>
    <t>2 - CATEGORIA 5 - SERVIÇOS COMPLEMENTARES</t>
  </si>
  <si>
    <t>3 - CATEGORIA 19 - ALUGUEL DE EQUIPAMENTOS</t>
  </si>
  <si>
    <t>4- PREÇOS DE MERCADO</t>
  </si>
  <si>
    <t>TOTAL DOS  SERVIÇOS DE TRANSPORTES E DESTINAÇÃO FINAL DOS RESÍDUOS SÓLIDOS</t>
  </si>
  <si>
    <t xml:space="preserve">TOTAL DOS  SERVIÇOS </t>
  </si>
  <si>
    <t>B.D.I.  19% Serviços com custos administrativos acima de 1.500.000,00</t>
  </si>
  <si>
    <t>TOTAL ORÇAMENTO + BDI</t>
  </si>
  <si>
    <t>1.1</t>
  </si>
  <si>
    <t>mercado</t>
  </si>
  <si>
    <t>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t>
  </si>
  <si>
    <t>t</t>
  </si>
  <si>
    <t>2.1</t>
  </si>
  <si>
    <t>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t>
  </si>
  <si>
    <t>3.1</t>
  </si>
  <si>
    <t>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t>
  </si>
  <si>
    <t>und/mês</t>
  </si>
  <si>
    <t>4.1</t>
  </si>
  <si>
    <t>Descarga de materiais e resíduos em locais de disposição final autorizados e/ou licenciados a operar pelos órgãos de controle ambiental</t>
  </si>
  <si>
    <t>B.D.I.  19% Serviços com custos administrativos menores acima de 1.500.000,00</t>
  </si>
  <si>
    <t>MEMORIAL DE CÁLCULO</t>
  </si>
  <si>
    <t xml:space="preserve">SECRETARIA MUNICIPAL DE OBRAS E INFRAESTRUTURA URBANA E RURAL </t>
  </si>
  <si>
    <t>SERVIÇO:</t>
  </si>
  <si>
    <t>Serviço de Transporte e Destinação do rejeito do Resíduo Sólido Urbano com prazo de (365) dias para o período de 03/05/2021 até 02/05/2022 NÃO INCLUSO A COLETA SELETIVA FEITA PELO MUNICÍPIO. Período para o exercício de 2021</t>
  </si>
  <si>
    <t>Para entendermos e estimarmos com máxima eficiência a realidade da produção de RSU Resíduos Sólidos Urbano para o município de Santo Antônio de Pádua temos que nos aprofundarmos nas metodologias, normas, leis, órgãos técnicos e práticas vivenciadas na adaptação regional  a nível estadual e nacional e para tal aprofundamento no assunto, buscaremos dados técnicos nas publicações, entidades especializadas, normas técnicas e leis regentes procurando interagir com aspectos institucionais, ambientais, sanitários, econômicos, financeiros, sociais e normativos para melhor diagnosticarmos as soluções empregadas.</t>
  </si>
  <si>
    <t>Tendo como consciência que o atual contexto nacional não mais encara o fato como problema e sim como oportunidade, estrategicamente as soluções para se tratar e destinar os resíduos, mesmo esta sendo obrigação de exigência legal, através das destinações corretas e aproveitamento para maximização de reciclagem.</t>
  </si>
  <si>
    <t xml:space="preserve">Já se encontra conscientizado e globalizado a formação de opinião em todas as classes sociais a necessidade da excelência do tratamento deste tópico, que está ligado diretamente ao saneamento, onde prossegue como classificador nas qualidades de vida social, evita poluição dos lençóis freáticos, propagação de doenças, criação e infestação de pragas e pode até proporcionalizar geração de energia, interferem nos custos básicos dos serviços comuns como tratamento das águas potáveis, redução de consumo de matéria prima baixando custos na produção dos produtos recicláveis, determinando assim custos e qualidade do futuro de vida dos cidadãos e sendo previsto em lei o direito de igualdade de todo cidadão independente da classe econômica, raça ou credo ao direito de serviço de boa qualidade, e é dever cívico a incentivação e divulgação da educação ambiental e mobilização social para inexistência de atitudes relevantes as possibilidades e comprometimentos e obrigações e assim minimizando o dever do gestor público para maximizar o aproveitamento dos resíduos compartilhando as responsabilidades com o futuro mundial. </t>
  </si>
  <si>
    <t>Como aspecto positivo para as soluções o estado implantou os programas LIXÃO ZERO, RIO+LIMPO, COMPRA DO LIXO TRATADO E  ICMS VERDE. Já no nosso município em questão  temos implantada a coleta seletiva, mas a destinação que outora foi feita através de lixão já na gestão passada foi criado um ponto de descarga devidamente preparado " Galpão " que recebe o recolhimento do lixo feito pelos caminhões compactadores "contrato apartado deste " e faz a carga deste material em caçambas estacionárias  Roll-on/Roll-of para transporte e condução correta  para aterros sanitários e regulamentados para recepção e tratamento dos resíduos sólidos, onde o INEA interage diretamente com pactos de reciclagem "contrato em questão."</t>
  </si>
  <si>
    <t>Como aspecto negativo, existe um elevado custo que não era considerado no pequeno orçamento municipal, mas que se postergaria um custo ainda maior no futuro, talvez até irremediável e como a prevenção sempre se torna a melhor solução empregada para a remediação do problema, se faz tardia a iniciação das práticas das soluções recomendadas e impostas legalmente. O que em prévio futuro através de metas e projetos, podem até gerir recursos para sustentabilidade do serviço limpeza urbana e disposição final ambientalmente adequada dos RSU.</t>
  </si>
  <si>
    <t>Como é de conhecimento o que a princípio se mostrou em crescimento ordenado e conscientização generalizada, foi perdendo a força ao se afrouxar a cobranças, com prorrogações e postergações de prazos para regularização dos serviços e assim o setor apresentou queda de aproximadamente 2,9% entre os anos de 2015 e 2016 enquanto a população continuou a crescer neste período de 0,8%, e se sabendo que a região sudeste representa 52,7% do total de RSU coletado no País , região que mais se destaca com índice de 98% de cobertura de coleta de RSU nos colocando obrigatoriamente a necessidade de integração neste processo participativo para o bem estar sócio ambiental da região, impedindo assim impactos negativos na saúde e perpetuando a posição de vanguarda no contexto nacional (dados das págs 15 e 16 do panorama dos resíduos sólidos em 2016).</t>
  </si>
  <si>
    <t>Porém no estudo mais recente no Brasil onde se abordou mais rigidamente ao assunto verificou que o quadro teve um ligeiro avanço de 0,39% Geração de RSU no Brasil per capta entre o ano de 2017 para 2018 e que a população (dados das pág 12 do panorama dos resíduos sólidos em 2019)</t>
  </si>
  <si>
    <t>Portanto com ampla visão, posso dizer que os princípios e responsabilidades exigíveis pela legislação vigente, e pelos aspectos decorrentes dos impactos negativos ao cenário atual do País, impreterivelmente não podem persistir ignorados, sem as relevantes e indispensáveis considerações fundamentais para o crescimento saudável sem a correta destinação dos RSU.</t>
  </si>
  <si>
    <t>Para tanto a fim de prognosticar correlativamente com precisa exatidão, e nos aproximarmos do melhor custo benefício e assim atuar nos limites do princípio da economicidade, teremos que acumular conhecimentos e assim entender a classificação dos resíduos e responsabilidades das destinações  e práticas locais e as necessidades e consequências para escolha do melhor diagnóstico e solução aplicada tanto no aspecto econômico, como prática corretamente licenciada das destinações dos RSU. Que com a estimativa no decorrer do processo se torne base para coleta de dados concretos aplicados pontualmente a este município.</t>
  </si>
  <si>
    <t>Como Parâmetros, utilizamos dados das seguintes fontes: Panorama dos resíduos sólidos de 2016 ABRELPE; Panorama dos resíduos sólidos de 2018/2019 ABRELPE; Plano Estadual de Resíduos Sólidos do Rio de Janeiro relatório e síntese de 2013; IBGE 2020;  EMOP fev/2021; IX CONGRESSO NACIONAL DE EXCELÊNCIA EM GESTÃO
20, 21 e 22 de junho de 2013; Manual de gerenciamento integrado de Resíduos Sólidos "Governo Federal, SEDU E IBAM";  e conhecimentos práticos adquiridos na ambientalização municipal.</t>
  </si>
  <si>
    <t xml:space="preserve">        Esse cenário é formulado, em nível nacional, pela Política Nacional de Resíduos Sólidos - Lei nº 12.305/2010, Lei de Diretrizes Nacionais para o Saneamento Básico - Lei nº 11.445/2007, Lei de Consórcios Públicos - Lei nº 1.107/2005, e seus decretos regulamentadores, e no âmbito Estadual pela Lei nº 4.191/2003 que estabeleceu a Política Estadual de Resíduos Sólidos, regulamentada pelo Decreto nº 41.084/2007.</t>
  </si>
  <si>
    <t>4.2 – CLASSIFICAÇÕES DO LIXO
Sob uma forma específica e usual de gerenciamento de lixo, é mais prático e didático
Classificá-lo como:</t>
  </si>
  <si>
    <t xml:space="preserve"> Classificação sugerida pelo CEMPRE – Compromisso Empresarial para a Reciclagem, que vem sendo adotada nas políticas estaduais de resíduos sólidos.
IX CONGRESSO NACIONAL DE EXCELÊNCIA EM GESTÃO
20, 21 e 22 de junho de 2013</t>
  </si>
  <si>
    <r>
      <rPr>
        <b/>
        <u/>
        <sz val="11"/>
        <rFont val="Arial"/>
        <family val="2"/>
      </rPr>
      <t>Lixo Domiciliar</t>
    </r>
    <r>
      <rPr>
        <b/>
        <sz val="11"/>
        <rFont val="Arial"/>
        <family val="2"/>
      </rPr>
      <t xml:space="preserve"> – originado na vida diária das residências;
</t>
    </r>
    <r>
      <rPr>
        <b/>
        <u/>
        <sz val="11"/>
        <rFont val="Arial"/>
        <family val="2"/>
      </rPr>
      <t xml:space="preserve">Lixo Comercial </t>
    </r>
    <r>
      <rPr>
        <b/>
        <sz val="11"/>
        <rFont val="Arial"/>
        <family val="2"/>
      </rPr>
      <t xml:space="preserve">– originado nos estabelecimentos comerciais e de serviços; tem um forte
componente de papel, plástico, embalagens diversas e outros;
</t>
    </r>
    <r>
      <rPr>
        <b/>
        <u/>
        <sz val="11"/>
        <rFont val="Arial"/>
        <family val="2"/>
      </rPr>
      <t xml:space="preserve">Lixo Público </t>
    </r>
    <r>
      <rPr>
        <b/>
        <sz val="11"/>
        <rFont val="Arial"/>
        <family val="2"/>
      </rPr>
      <t>– originado dos serviços de limpeza pública urbana, incluídos os resíduos de varrição das vias públicas, limpeza de praias, de galerias, córregos e terrenos baldios, podas de árvores e outros;</t>
    </r>
  </si>
  <si>
    <r>
      <rPr>
        <b/>
        <u/>
        <sz val="11"/>
        <rFont val="Arial"/>
        <family val="2"/>
      </rPr>
      <t>Lixo Hospitalar</t>
    </r>
    <r>
      <rPr>
        <b/>
        <sz val="11"/>
        <rFont val="Arial"/>
        <family val="2"/>
      </rPr>
      <t xml:space="preserve"> – constituído de resíduos sépticos que contêm ou potencialmente podem
conter germes patogênicos. São produzidos em serviços de saúde, tais como: hospitais,
clínicas, laboratórios, farmácias, postos de saúde etc. Este lixo é constituído de agulhas,
seringas, gazes, bandagens, algodões, órgãos e tecidos removidos, meios de culturas, animais usados em teste, sangue coagulado, entre outros;</t>
    </r>
  </si>
  <si>
    <r>
      <rPr>
        <b/>
        <u/>
        <sz val="11"/>
        <rFont val="Arial"/>
        <family val="2"/>
      </rPr>
      <t xml:space="preserve">Lixo Especial </t>
    </r>
    <r>
      <rPr>
        <b/>
        <sz val="11"/>
        <rFont val="Arial"/>
        <family val="2"/>
      </rPr>
      <t>– são os lixos encontrados em portos, aeroportos, terminais rodoviários ou ferroviários. Constituído de resíduos sépticos, pode conter agentes patogênicos oriundos de um quadro de endemia de outro lugar, cidade, estado ou país. Estes resíduos são constituídos por material de higiene e asseio pessoal, restos de alimentação e outros;</t>
    </r>
  </si>
  <si>
    <r>
      <rPr>
        <b/>
        <u/>
        <sz val="11"/>
        <rFont val="Arial"/>
        <family val="2"/>
      </rPr>
      <t>Lixo Industrial</t>
    </r>
    <r>
      <rPr>
        <b/>
        <sz val="11"/>
        <rFont val="Arial"/>
        <family val="2"/>
      </rPr>
      <t xml:space="preserve"> – é aquele originado nas atividades industriais, dentro dos diversos ramos
produtivos existentes. Está representado por resíduos de cinzas, iodo, substâncias alcalinas ou ácidas, escórias, corrosivos e outros;</t>
    </r>
  </si>
  <si>
    <r>
      <rPr>
        <b/>
        <u/>
        <sz val="11"/>
        <rFont val="Arial"/>
        <family val="2"/>
      </rPr>
      <t>Lixo Agrícola</t>
    </r>
    <r>
      <rPr>
        <b/>
        <sz val="11"/>
        <rFont val="Arial"/>
        <family val="2"/>
      </rPr>
      <t xml:space="preserve"> – resíduos sólidos das atividades agrícolas e da pecuária como, por exemplo, embalagens de adubos e agrotóxicos, defensivos agrícolas, ração e restos de colheita etc. Em várias regiões do mundo, este tipo de lixo vem causando preocupação crescente, destacando-se as enormes quantidades de esterco animal geradas nas fazendas de pecuárias intensiva.</t>
    </r>
  </si>
  <si>
    <t>Classificação pela Abrelpe:</t>
  </si>
  <si>
    <t>RSU - Resíduos Sólidos Urbanos:   Os resíduos sólidos urbanos (RSU), nos termos da Lei Federal nº 12.305/10 que instituiu a Política Nacional de Resíduos Sólidos, englobam os resíduos domiciliares (RDO), isto é, aqueles originários de atividades domésticas em residências urbanas e os resíduos de limpeza urbana(RLU), quais sejam, os originários da varrição, limpeza de logradouros e vias públicas, bem como de outros serviços de limpeza urbana. " Assunto em Questão"</t>
  </si>
  <si>
    <t>Conforme classificado acima pela abrelpe os RCS não compõem o RSU porém na prática dos pequenos municípios onde ainda não se estabeleceram uma conscientização no setor comercial e este lixo ter características similares aos resíduos domiciliares, com apenas diferenças substanciais nos volumes gerados, porém sem informações ou dados inconsistentes e insuficientes para estimar sua geração que na prática é recolhido pela coletora de lixo municipal não diferenciando e aumentando assim o volume do RSU estimado que acaba concordando com o quadro I : responsável pelo gerenciamento de lixo, acima.</t>
  </si>
  <si>
    <t>RCS - RESÍDUOS DE ESTABELECIMENTOS COMERCIAIS E PRESTADORES DE SERVIÇOS – A PNRS define como resíduos de estabelecimentos comerciais e de prestadores de serviços, aqueles gerados nestas atividades, excetuados os resíduos de limpeza urbana, os resíduos de serviços públicos de saneamento básico, os resíduos de serviços de saúde, os de construção civil e os resíduos de serviços de transporte.</t>
  </si>
  <si>
    <t>RSS - Resíduos Sólidos Saúde "Tópico não pertencente a este Estudo"</t>
  </si>
  <si>
    <t>RCD - Resíduos Construção e Demolição "Tópico não pertencente a este Estudo"</t>
  </si>
  <si>
    <t>Visto que pela ABRELPE o RSU não contempla o gráfico acima sendo retirados deles o lixo industrial, lixo especial e parte dos outros lixo (lixo hospitalar e lixo agrícola) parcela ponderada pelo subscritor em 1 % , ficamos assim com um total 67% do lixo gerado como RSU e deduzindo deste gráfico teríamos percentual com a seguinte correlação  do lixo domiciliar 89,55% (60/67) e lixo comercial 7,46% (5/67) e outros lixos RLU 2,99% (2/67) "resíduos de limpeza urbana" com este dados teríamos que reduzir do volume de RSU encontrado o percentual de 2,99%  e acrescentar 7,46% para lixo comercial que geraria um aumento de 4,47% no RSU</t>
  </si>
  <si>
    <t>Porém acredito que este dado no seu todo não esteja condizente com a realidade do município, acredito que a relação de lixo domiciliar com lixo comercial apresente uma relação consistente que ficaria assim lixo domiciliar RDO 92,3% (60/65) e lixo comercial RCS 7,7% (5/65) porém a ponderação do RLU seria baseada em outro dados, que seria o apontado na relação do Plano Estadual de Resíduos Sólidos do Rio de Janeiro  relatório e síntese de 2013 pág 30 fig.4.3.4  onde o mesmo apresenta correlação de 23% RLU e 77% RDO</t>
  </si>
  <si>
    <t>De acordo com as informações acima estudaremos a possibilidade de duas hipóteses, a 1ª hipótese não destinando o RLU resíduos de limpeza urbana para o aterro sanitário e a 2ª hipótese destinando o RLU resíduos de limpeza urbana para o aterro sanitário</t>
  </si>
  <si>
    <t xml:space="preserve">Ficando assim para: </t>
  </si>
  <si>
    <t xml:space="preserve">1ª hipótese não considerado o RLU para destinação final do aterro sanitário, os dados referentes ao RSU deverão sofrer a seguinte correção Valor x 0,77 (referente a redução de 23% do RLU ) x 1,077 ( referente ao aumento de 7,7% do RCS) que vai para destinação final do aterro sanitário </t>
  </si>
  <si>
    <t>2ª hipótese considerado o RLU para destinação final do aterro sanitário , os dados referentes ao RSU deverão sofrer a seguinte correção Valor x 1,077 ( referente ao aumento de 7,7% do RCS) que vai para destinação final do aterro sanitário  (hipótese adotada)</t>
  </si>
  <si>
    <t>Como é de conhecimento notório o cálculo da geração de resíduos se modifica de acordo com o cenário ou seja de acordo com estado, região e população onde este está diretamente ligado, pois os cálculos interagem de acordo com a relação per capita.</t>
  </si>
  <si>
    <t>De acordo com o último censo de 2010 para o município de Santo Antônio de Pádua o número de pessoas de 10 anos ou mais idade era de 35.420 pessoas com população urbana de 27.124 pessoas (76,58%) e com população rural  8.296 pessoas (23,42 %), porém este dado é muito atrasado em relação a atualidade e este quadro mudou assustadoramente devido aos vários motivos, a grande expansão industrial do município com geração de oportunidades de empregos e melhorias financeiras, como aumento da atração por entretenimento e gastronomia e principalmente a falta de segurança na zona rural, de acordo com Plano Estadual de Resíduos Sólidos do Rio de Janeiro relatório e síntese de 2013 pág 24 este quadro em nível estadual se encontra com 97% de população urbana e 3% de população rural, portanto na página 133 do Plano Estadual de Resíduos Sólidos do Rio de Janeiro relatório e síntese de 2013 a população de 31.100 pessoas para o município de Santo Antônio de Pádua. Acredito também este número estar divergindo da realidade do município, pois a coleta também se estende ao distritos do município sendo então ponderado para esta estimativa que acredito dentro de uma hipótese razoável devido a falta de informações concretizadas estimarmos a seguinte razão de uma população urbana de 81% e uma população rural de 19% , sendo a estimativa do IBGE para Santo Antônio de Pádua em 2017 de 42.589 pessoas teríamos então 34.497 pessoas na zona Urbana e 6.815 pessoas na zona rural, sabendo que não é feito a coleta na zona rural utilizaremos como base o número da população urbana estimada de 34.497 pessoas.</t>
  </si>
  <si>
    <t>De acordo com a Abrelpe 2013 pg 47 os RSU(kg/hab./dia) Coletado por Hab.(kg/hab./dia) no estado do Rio de Janeiro era de 1,268 (kg/hab./dia) em novo estudo em caráter nacional na página 15 do Panorama dos resíduos sólidos de 2016 ABRELPE informa que o RSU gerado era de  1,071 (kg/hab./dia) para 2015 e 1,040 (kg/hab./dia) para 2016 e o RSU coletado era de 0,972 (kg/hab./dia) para 2015 e 0,948 (kg/hab./dia) para 2016 , na página 16 do Panorama dos resíduos sólidos de 2016 ABRELPE informa a equação para estimar o lixo gerado na região sudeste por dia RSU = 0,000139(pop.tot./1000)+0,855740 , na página 30 e 31 do Panorama dos resíduos sólidos de 2016 ABRELPE informa o RSU gerado era de  1,252 (kg/hab./dia) para 2015 e 1,213 (kg/hab./dia) para 2016 na região sudeste e RSU coletado era de 1,220 (kg/hab./dia) para 2015 e 1,188 (kg/hab./dia) para 2016, no estudo mais recente Panorama dos Resíduos Sólidos no Brasil 2018/2019 ABRELPE o RSU gerado era de  1,035(kg/hab./dia) para 2017 e 1,039 (kg/hab./dia) para 2018 (pag 12), e o RSU Coletado era 0,944(kg/hab./dia) para 2017 e 0,956 (kg/hab./dia) para 2018 (pág29) o que apresenta um aumento de 1,27% de um ano para o outro,  já na página 25 do Plano Estadual de Resíduos Sólidos do Rio de Janeiro  relatório e síntese de 2013 um relatório mais específico em relação a região porém mais desatualizado com os índices RSU gerado máximo de 1,33 kg/hab/dia e mínimo de 0,61  kg/hab/dia no estado do rio de janeiro e mais especificamente na página 26 na região noroeste fluminense o índice de 0,77 kg/hab/dia e no anexo III página 133 o índice de  0,70 kg/hab/dia no Município de Santo Antônio de Pádua, acredito este índice desatualizado pois não conseguimos dados atualizados específicos por municípios na atualidade no que tange a área estadual e sabendo que em determinado período a participação do referido município não era significativa como na atualidade portanto cosideraremos volume se assemelha melhor a estimativa 0,72kg/hab/dia ainda abaixo da média estadual. Lembrando que estes valores são estimativos onde serão pagos exatamente os quantitativos executados.</t>
  </si>
  <si>
    <t>Sabendo que a fórmula para cálculo do RSU = pop.geradora x indice RSU (kg/hab./dia) x período (dias) / 1000 (kg/t)</t>
  </si>
  <si>
    <t>Manual de gerenciamento integrado de Resíduos Sólidos "Governo Federal, SEDU E IBAM" o peso específico aparente do lixo solto "lixo domiciliar é de 230 kg/m³ e que o volume do lixo pode ser reduzido de 1/3 a 1/4 do seu volume original quando submetido a uma pressão de 4 kg/cm² (pág 35)</t>
  </si>
  <si>
    <t>Visto que uma caçamba roll-on/roll-of tem capacidade de 35m³ "cubada em loco"</t>
  </si>
  <si>
    <t xml:space="preserve">Para efeito de cálculo foi utilizado o valor CP - Aluguel Produtivo que corresponderá ao período de funcionamento efetivo “nos itens descritos correspondente ao décimo algarismo, representado pela letra "C" e o CI – Aluguel Improdutivo com o motor parado “nos itens descritos correspondente ao décimo algarismo, representado pela letra "E". </t>
  </si>
  <si>
    <r>
      <t xml:space="preserve">        Estimativa do lixo gerado para o período de 03/05/2021 á 02/05/2022 conforme explicado acima:   </t>
    </r>
    <r>
      <rPr>
        <b/>
        <sz val="9"/>
        <rFont val="Arial"/>
        <family val="2"/>
      </rPr>
      <t>RSU= 0,72(kg/hab./dia)</t>
    </r>
    <r>
      <rPr>
        <sz val="9"/>
        <rFont val="Arial"/>
        <family val="2"/>
      </rPr>
      <t xml:space="preserve"> para o município de Santo Antônio de Pádua pelo Plano Estadual de Resíduos Sólidos do Rio de Janeiro  relatório e síntese de 2013 e a população urbana estimada pelo site do IBGE em 2020  é de </t>
    </r>
    <r>
      <rPr>
        <b/>
        <sz val="9"/>
        <rFont val="Arial"/>
        <family val="2"/>
      </rPr>
      <t>34.497 habitantes</t>
    </r>
    <r>
      <rPr>
        <sz val="9"/>
        <rFont val="Arial"/>
        <family val="2"/>
      </rPr>
      <t xml:space="preserve"> e de acordo com o manual de gerenciamento integrado de Resíduos Sólidos "Governo Federal, SEDU E IBAM" o peso específico aparente do lixo solto "lixo domiciliar é de</t>
    </r>
    <r>
      <rPr>
        <b/>
        <sz val="9"/>
        <rFont val="Arial"/>
        <family val="2"/>
      </rPr>
      <t xml:space="preserve"> 230 kg/m³</t>
    </r>
    <r>
      <rPr>
        <sz val="9"/>
        <rFont val="Arial"/>
        <family val="2"/>
      </rPr>
      <t xml:space="preserve">.O  período estipulado é de , </t>
    </r>
    <r>
      <rPr>
        <b/>
        <sz val="9"/>
        <rFont val="Arial"/>
        <family val="2"/>
      </rPr>
      <t xml:space="preserve">365  dias, </t>
    </r>
    <r>
      <rPr>
        <sz val="9"/>
        <rFont val="Arial"/>
        <family val="2"/>
      </rPr>
      <t xml:space="preserve"> a equação com a inclusão do RCS  esta fórmula é multiplicada pelo fator de </t>
    </r>
    <r>
      <rPr>
        <b/>
        <sz val="9"/>
        <rFont val="Arial"/>
        <family val="2"/>
      </rPr>
      <t>1,077</t>
    </r>
    <r>
      <rPr>
        <sz val="9"/>
        <rFont val="Arial"/>
        <family val="2"/>
      </rPr>
      <t xml:space="preserve"> assim teremos : 1,077 x( 34.497 hab  x 0,72 kg/hab/dia x 365 dias / 1000 kg/t =</t>
    </r>
    <r>
      <rPr>
        <b/>
        <sz val="9"/>
        <rFont val="Arial"/>
        <family val="2"/>
      </rPr>
      <t>9.763,88 t</t>
    </r>
    <r>
      <rPr>
        <sz val="9"/>
        <rFont val="Arial"/>
        <family val="2"/>
      </rPr>
      <t xml:space="preserve"> </t>
    </r>
    <r>
      <rPr>
        <b/>
        <sz val="9"/>
        <rFont val="Arial"/>
        <family val="2"/>
      </rPr>
      <t xml:space="preserve"> Lembrando que este valores são estimativas devido aos dados técnicos e serão medidos de acordo com a pesagem na destinação final.</t>
    </r>
  </si>
  <si>
    <t>CONFORME MEMÓRIA ITEM " 1.1 " 9.763,88 T</t>
  </si>
  <si>
    <t>Conforme explicado no item 1.1 ficam 726 caçambas</t>
  </si>
  <si>
    <t xml:space="preserve">        Visto que uma caçamba roll-on/roll-of tem capacidade de 35m³ e que o lixo tem peso específico de 230kg/m³ supomos que uma caçamba leve 35m³ x 0,23t/m³ = 8,05 toneladas de lixo solto de acordo com o manual de gerenciamento integrado de Resíduos Sólidos "Governo Federal, SEDU E IBAM" que o volume do lixo pode ser reduzido de 1/3 a 1/4 do seu volume original quando submetido a uma pressão de 4 kg/cm² sabendo que a maior parte do lixo urbano é recolhido com caminhão compactador e que o restante do lixo é parcialmente compactado com a retro da retroescavadeira durante o processo de enchimento da caçamba sem conhecimento da pressão aplicada resolvemos adotar uma margem de ampliação do volume da caçamba entre 2  vezes  "que representa a redução do volume devido a perda parcial da compactação durante o procedimento de transbordo e de não ser todo o lixo recolhido compactado, ficando abaixo do  limite do intervalo do índice entre 1/3 e 1/4   que ficaria com a seguinte capacidade 8,05t/0,50 = 16,10t/ caçamba " média"</t>
  </si>
  <si>
    <t xml:space="preserve">        Ficando assim 9.763,88 t / 16,10t/caçamba = 606 caçambas para retirada do lixo deste período consideraremos 301 dias tabalhados fica 606/301= 2,01 caçambas  SENDO ESCESSÁRIO ENTÃO 4 UND  ( 2 UNIDADES NO TRANSBORDO OPERACIONAL,  2 UNIDADES RESERVA NO TRANSBORDO PARA IMPREVISTOS E 2 UNIDADES EM TRANSPORTE = 6 UND X 12 MESSES = 72 UND</t>
  </si>
  <si>
    <t>EM PESQUISA COM BASE NO PERÍODO DE 03/05/2021 Á 02/05/2022 FORAM ENCONTRADOS 365 DIAS e 309 DIAS UTEIS - 8 DIAS = 301 DIAS trabalhados</t>
  </si>
  <si>
    <t>07/09/2021, 12/10/2021, 02/11/2021, 15/11/2021, 25/12/2021,  01/01/2022, 15/04/2022 e 21/04/2022 Feriados Nacionais já descontados nos Dias Úteis = 0</t>
  </si>
  <si>
    <t>20/11/2021 e 01/03/2022  Feriados Estaduais incidentes nos dias úteis de Santo Antônio de Pádua = 2</t>
  </si>
  <si>
    <t>08/12/2021 e 23/04/2022 Feriado Municipal incidente no dia útil de Santo Antônio de Pádua = 2</t>
  </si>
  <si>
    <t>Neste Cálculo estão incluídos todos os dias de segunda feira á sábado que não sejam feriados, devido ao recolhimento estar ativo nestes dias</t>
  </si>
  <si>
    <r>
      <rPr>
        <sz val="9"/>
        <rFont val="Arial"/>
        <family val="2"/>
      </rPr>
      <t>14.084,55T  conforme item 1.1 - Lembrando que este valores são estimativas devido aos dados técnicos e serão medidos de acordo com a pesagem na destinação final</t>
    </r>
    <r>
      <rPr>
        <b/>
        <sz val="9"/>
        <rFont val="Arial"/>
        <family val="2"/>
      </rPr>
      <t xml:space="preserve">. </t>
    </r>
  </si>
  <si>
    <t>MEMORIAL DE DESCRITIVO</t>
  </si>
  <si>
    <t>Obra:</t>
  </si>
  <si>
    <t>TRIAGEM,TRANSPORTE E DESTINAÇÃO  DO REJEITO DO RESÍDUO SÓLIDO URBANO DA PREFEITURA DE SANTO ANTÔNIO DE PÁDUA 2021</t>
  </si>
  <si>
    <t>INTRODUÇÃO:</t>
  </si>
  <si>
    <t xml:space="preserve">     Este memorial tem por objetivo a fixação das condições técnicas gerais e especificas que serão obedecidas nos serviços para a TRANSPORTE E DESTINAÇÃO DO REJEITO DO RESÍDUO SÓLIDO URBANO DA PREFEITURA DE SANTO ANTÔNIO DE PÁDUA 2021 bem como definição das obrigações e direitos da Prefeitura Municipal designada Contratante da empresa encarregada da execução dos serviços, designada Contratada. </t>
  </si>
  <si>
    <t xml:space="preserve">   Os serviços devem ser realizados por profissionais capacitados, por empresa especializada no setor cadastrada junto ao CREA – RJ ou à CAU, e órgãos e licenciamentos necessários para o desenvolvimento de tal prática.     
     A empresa deve cumprir todas as exigências legais quanto a segurança no local de trabalho e o fornecimento de todos os EPIs e equipamentos necessários.  
     A descrição de cada item consta em detalhes na pesquisa de mercado devido aos mesmos não constarem mais nos catálogos da EMOP ou SINAPI  utilizadas na planilha orçamentária anexa.
</t>
  </si>
  <si>
    <t xml:space="preserve">     A empresa contratada deve estar totalmente legalizada em todos os órgãos regularizadores, tanto na destinação final "Aterro Sanitário" quanto no local de transbordo, eximindo assim a contratante de quaisquer responsabilidades.</t>
  </si>
  <si>
    <t xml:space="preserve">     Ao conjunto de funcionários da Prefeitura municipal designado Fiscalização, caberá tarefa de supervisão de serviços contratados. </t>
  </si>
  <si>
    <t xml:space="preserve">A  planilha se destina ao carregamento, transporte e destinação ao  local de disposição final autorizados e/ou licenciados a operar pelos órgãos de controle ambiental ,do lixo gerado no período de 03/05/2021 até 02/05/2022, no qual toda as despesas, equipamentos e licenciamentos  geradas ficaram por conta da contratada, além de o fornecimento de mão de obra de 2 agentes de limpeza e serviços urbanos e colocação de uma retro-escavadeira com operador no pátio de carga  que serão utilizados na etapa de carga e limpeza geral da Usina . </t>
  </si>
  <si>
    <t>DISPOSIÇÕES GERAIS:</t>
  </si>
  <si>
    <t xml:space="preserve">     Os serviços serão executados em conformidade com as especificações fornecidas pela Contratante e podendo esta exigir todas as normas e licenciamentos cabíveis a prática deste exercício. Não sendo permitidas alterações (modificações, acréscimos, reduções) no projeto original ou nas quantidades constantes nas planilhas de preços. Nos casos onde, no decorrer do serviço, houver necessidades de alterações no projeto ou planilha, estas serão feitas com autorização escrita da Contratante.</t>
  </si>
  <si>
    <t xml:space="preserve">     Os materiais, equipamentos e EPIs necessários ao cumprimento do projeto, serão fornecidos pela Contratada. Estes não poderão ser substituídos sem a prévia autorização da Contratante. Nestes termos obriga-se a Contratada a retirar do local do serviço, num prazo máximo de 48 (quarenta e oito horas) horas, todo o material, equipamento, EPIs e mão de obra julgados pelo Contratante como inadequados, inservíveis, impróprios ou inconvenientes. </t>
  </si>
  <si>
    <t xml:space="preserve">A direção do serviço ficará a cargo do profissional apresentado a contratante pela contratada. A presença deste último no local do serviço será permanente. </t>
  </si>
  <si>
    <t xml:space="preserve">     Qualquer trabalho parcial ou totalmente imperfeito, impugnado pelo Contratante ou dano provocado pela contratada deverá ser reparado a contratante, e assim será imediatamente refeito pela Contratada, correndo o ônus exclusivamente à conta da Contratada.</t>
  </si>
  <si>
    <t xml:space="preserve">     Descrição dos serviços realizados abaixo:</t>
  </si>
  <si>
    <t>CRONOGRAMA FÍSICO - FINANCEIRO</t>
  </si>
  <si>
    <t>PREFEITURA MUNICIPAL DE SANTO ANTÔNIO DE PÁDUA - RJ</t>
  </si>
  <si>
    <t xml:space="preserve"> </t>
  </si>
  <si>
    <t xml:space="preserve">EMPREENDIMENTO </t>
  </si>
  <si>
    <t>ENDEREÇO</t>
  </si>
  <si>
    <t xml:space="preserve">DISCRIMINAÇÃO DOS SERVIÇOS  </t>
  </si>
  <si>
    <t xml:space="preserve">VALOR DOS SERVIÇOS (R$)  </t>
  </si>
  <si>
    <t>EXECUTADO %</t>
  </si>
  <si>
    <t>SERVIÇOS A EXECUTAR EM 2016</t>
  </si>
  <si>
    <t>PESO</t>
  </si>
  <si>
    <t>MÊS 1 -</t>
  </si>
  <si>
    <t>MÊS 2</t>
  </si>
  <si>
    <t>MÊS 3</t>
  </si>
  <si>
    <t>MÊS 4</t>
  </si>
  <si>
    <t>MÊS 5</t>
  </si>
  <si>
    <t>MÊS 6</t>
  </si>
  <si>
    <t>%</t>
  </si>
  <si>
    <t>SIMPL.%</t>
  </si>
  <si>
    <t>ACUM. %</t>
  </si>
  <si>
    <t>CUSTO TOTAL DO SERVIÇO</t>
  </si>
  <si>
    <t>TOTAL      %</t>
  </si>
  <si>
    <t>TOTAL    R$</t>
  </si>
  <si>
    <t>TOTAL ACUMULADO  R$</t>
  </si>
  <si>
    <t>MÊS 7-</t>
  </si>
  <si>
    <t>MÊS 8</t>
  </si>
  <si>
    <t>MÊS 9</t>
  </si>
  <si>
    <t>MÊS 10</t>
  </si>
  <si>
    <t>MÊS 11</t>
  </si>
  <si>
    <t>MÊS 12</t>
  </si>
  <si>
    <t>DATA</t>
  </si>
  <si>
    <t>Responsável Técnico - CREA</t>
  </si>
  <si>
    <t>ESTADO DO RIO DE JANEIRO</t>
  </si>
  <si>
    <t>OBRA: TRANSPORTE E DESTINAÇÃO  DO REJEITO DO RESÍDUO SÓLIDO URBANO DA PREFEITURA DE SANTO ANTÔNIO DE PÁDUA 2021</t>
  </si>
  <si>
    <t>DATA : 04/2021</t>
  </si>
  <si>
    <t>DEMONSTRATIVO   DA   COMPOSIÇÃO   DO   B.D.I</t>
  </si>
  <si>
    <t>X . Taxa representativa das DESPESAS INDIRETAS, exceto tributos e despesas financeiras</t>
  </si>
  <si>
    <t>TIPO</t>
  </si>
  <si>
    <r>
      <t xml:space="preserve">ALÍQUOTA </t>
    </r>
    <r>
      <rPr>
        <b/>
        <sz val="8"/>
        <rFont val="Arial"/>
        <family val="2"/>
      </rPr>
      <t>(%)</t>
    </r>
  </si>
  <si>
    <t>X.1 - Administração Central</t>
  </si>
  <si>
    <t>X.2 - Seguro e Garantia</t>
  </si>
  <si>
    <t>X.3 - Seguro contra Riscos</t>
  </si>
  <si>
    <t>X.3 - Mobilização e Desmobilização</t>
  </si>
  <si>
    <t>X =</t>
  </si>
  <si>
    <t>Y . Taxa representativa das DESPESAS FINANCEIRAS</t>
  </si>
  <si>
    <t>Y.1 - Despesas Financeiras</t>
  </si>
  <si>
    <t>Y =</t>
  </si>
  <si>
    <t>Z . Taxa representativa do LUCRO</t>
  </si>
  <si>
    <t>Z.1 - Lucro Presumido</t>
  </si>
  <si>
    <t>Z =</t>
  </si>
  <si>
    <t>I . Taxa representativa da incidência dos IMPOSTOS                                                                                     ( sobre o FATURAMENTO da empresa )</t>
  </si>
  <si>
    <t>I.1 - I S S ( Imposto sobre Serviços ) - Municipal</t>
  </si>
  <si>
    <t>I.2 - COFINS ( Contribuição para o Financiamento da Seguridade Social) - Federal</t>
  </si>
  <si>
    <t>I.3 - P I S ( Programa de Integração Social ) - Federal</t>
  </si>
  <si>
    <t>I.4 - CPRB</t>
  </si>
  <si>
    <t>I =</t>
  </si>
  <si>
    <t>B D I - Benefício e Despesas Indiretas (COM DESONERAÇÃO)</t>
  </si>
  <si>
    <t>B D I  =</t>
  </si>
  <si>
    <t>( 1 + X )  ( 1 + Y )  ( 1 + Z )</t>
  </si>
  <si>
    <t xml:space="preserve"> - 1</t>
  </si>
  <si>
    <r>
      <t>ç</t>
    </r>
    <r>
      <rPr>
        <sz val="8"/>
        <rFont val="Arial"/>
        <family val="2"/>
      </rPr>
      <t xml:space="preserve">  Fórmula do BDI</t>
    </r>
  </si>
  <si>
    <t>( 1 - I )</t>
  </si>
  <si>
    <r>
      <t xml:space="preserve">X </t>
    </r>
    <r>
      <rPr>
        <sz val="10"/>
        <rFont val="Arial"/>
        <family val="2"/>
      </rPr>
      <t xml:space="preserve">é a Taxa somatória das </t>
    </r>
    <r>
      <rPr>
        <b/>
        <sz val="10"/>
        <rFont val="Arial"/>
        <family val="2"/>
      </rPr>
      <t>DESPESAS INDIRETAS</t>
    </r>
    <r>
      <rPr>
        <sz val="10"/>
        <rFont val="Arial"/>
        <family val="2"/>
      </rPr>
      <t>, exceto tributos e despesas financeiras;</t>
    </r>
  </si>
  <si>
    <r>
      <t xml:space="preserve">Y </t>
    </r>
    <r>
      <rPr>
        <sz val="10"/>
        <rFont val="Arial"/>
        <family val="2"/>
      </rPr>
      <t xml:space="preserve">é a Taxa representativa das </t>
    </r>
    <r>
      <rPr>
        <b/>
        <sz val="10"/>
        <rFont val="Arial"/>
        <family val="2"/>
      </rPr>
      <t>DESPESAS FINANCEIRAS</t>
    </r>
    <r>
      <rPr>
        <sz val="10"/>
        <rFont val="Arial"/>
        <family val="2"/>
      </rPr>
      <t>;</t>
    </r>
  </si>
  <si>
    <r>
      <t xml:space="preserve">Z </t>
    </r>
    <r>
      <rPr>
        <sz val="10"/>
        <rFont val="Arial"/>
        <family val="2"/>
      </rPr>
      <t xml:space="preserve">é a Taxa representativa do </t>
    </r>
    <r>
      <rPr>
        <b/>
        <sz val="10"/>
        <rFont val="Arial"/>
        <family val="2"/>
      </rPr>
      <t>LUCRO</t>
    </r>
    <r>
      <rPr>
        <sz val="10"/>
        <rFont val="Arial"/>
        <family val="2"/>
      </rPr>
      <t>;</t>
    </r>
  </si>
  <si>
    <r>
      <t xml:space="preserve">I </t>
    </r>
    <r>
      <rPr>
        <sz val="10"/>
        <rFont val="Arial"/>
        <family val="2"/>
      </rPr>
      <t xml:space="preserve">é a Taxa representativa dos </t>
    </r>
    <r>
      <rPr>
        <b/>
        <sz val="10"/>
        <rFont val="Arial"/>
        <family val="2"/>
      </rPr>
      <t>IMPOSTOS</t>
    </r>
    <r>
      <rPr>
        <sz val="10"/>
        <rFont val="Arial"/>
        <family val="2"/>
      </rPr>
      <t>.</t>
    </r>
  </si>
  <si>
    <r>
      <t xml:space="preserve">B.D.I      </t>
    </r>
    <r>
      <rPr>
        <b/>
        <sz val="8"/>
        <rFont val="Arial"/>
        <family val="2"/>
      </rPr>
      <t xml:space="preserve">     </t>
    </r>
    <r>
      <rPr>
        <b/>
        <sz val="8"/>
        <rFont val="Wingdings"/>
        <charset val="2"/>
      </rPr>
      <t>è</t>
    </r>
  </si>
  <si>
    <t xml:space="preserve">BDI obtido dentro das faixas de referência do Acórdão Nº 2622/2013 - TCU - Plenário </t>
  </si>
  <si>
    <t xml:space="preserve">PREFEITURA MUNICIPAL DE SANTO ANTÔNIO DE PÁDUA </t>
  </si>
  <si>
    <t>PLANILHA ORÇAMENTÁRIA ESTIMADA</t>
  </si>
  <si>
    <t>EMPRESA</t>
  </si>
  <si>
    <t>CNPJ</t>
  </si>
  <si>
    <t>CRONOGRAMA FÍSICO - FINANCEIRO ANEXO A PROPOSTA</t>
  </si>
  <si>
    <t xml:space="preserve">SERVIÇOS A EXECUTAR </t>
  </si>
</sst>
</file>

<file path=xl/styles.xml><?xml version="1.0" encoding="utf-8"?>
<styleSheet xmlns="http://schemas.openxmlformats.org/spreadsheetml/2006/main">
  <numFmts count="8">
    <numFmt numFmtId="44" formatCode="_ &quot;R$&quot;\ * #,##0.00_ ;_ &quot;R$&quot;\ * \-#,##0.00_ ;_ &quot;R$&quot;\ * &quot;-&quot;??_ ;_ @_ "/>
    <numFmt numFmtId="43" formatCode="_ * #,##0.00_ ;_ * \-#,##0.00_ ;_ * &quot;-&quot;??_ ;_ @_ "/>
    <numFmt numFmtId="164" formatCode="_(&quot;R$&quot;* #,##0.00_);_(&quot;R$&quot;* \(#,##0.00\);_(&quot;R$&quot;* &quot;-&quot;??_);_(@_)"/>
    <numFmt numFmtId="165" formatCode="_(* #,##0.00_);_(* \(#,##0.00\);_(* &quot;-&quot;??_);_(@_)"/>
    <numFmt numFmtId="166" formatCode="0.00_)"/>
    <numFmt numFmtId="167" formatCode="00"/>
    <numFmt numFmtId="168" formatCode="_-&quot;R$&quot;\ * #,##0.00_-;\-&quot;R$&quot;\ * #,##0.00_-;_-&quot;R$&quot;\ * &quot;-&quot;??_-;_-@_-"/>
    <numFmt numFmtId="169" formatCode="&quot;R$&quot;#,##0.00_);[Red]\(&quot;R$&quot;#,##0.00\)"/>
  </numFmts>
  <fonts count="38">
    <font>
      <sz val="11"/>
      <color theme="1"/>
      <name val="Calibri"/>
      <family val="2"/>
      <scheme val="minor"/>
    </font>
    <font>
      <sz val="11"/>
      <color theme="1"/>
      <name val="Calibri"/>
      <family val="2"/>
      <scheme val="minor"/>
    </font>
    <font>
      <sz val="8"/>
      <name val="Arial"/>
      <family val="2"/>
    </font>
    <font>
      <b/>
      <u/>
      <sz val="10"/>
      <name val="Arial"/>
      <family val="2"/>
    </font>
    <font>
      <b/>
      <u/>
      <sz val="14"/>
      <name val="Arial"/>
      <family val="2"/>
    </font>
    <font>
      <sz val="10"/>
      <name val="Arial"/>
      <family val="2"/>
    </font>
    <font>
      <b/>
      <u/>
      <sz val="12"/>
      <name val="Arial"/>
      <family val="2"/>
    </font>
    <font>
      <b/>
      <sz val="11"/>
      <name val="Arial"/>
      <family val="2"/>
    </font>
    <font>
      <b/>
      <sz val="8"/>
      <name val="Arial"/>
      <family val="2"/>
    </font>
    <font>
      <b/>
      <sz val="10"/>
      <name val="Arial"/>
      <family val="2"/>
    </font>
    <font>
      <b/>
      <sz val="9"/>
      <name val="Arial"/>
      <family val="2"/>
    </font>
    <font>
      <sz val="10"/>
      <name val="MS Sans Serif"/>
      <family val="2"/>
    </font>
    <font>
      <sz val="8"/>
      <name val="MS Sans Serif"/>
      <family val="2"/>
    </font>
    <font>
      <sz val="9"/>
      <name val="Arial"/>
      <family val="2"/>
    </font>
    <font>
      <b/>
      <i/>
      <sz val="8"/>
      <name val="Arial"/>
      <family val="2"/>
    </font>
    <font>
      <b/>
      <i/>
      <sz val="9"/>
      <name val="Arial"/>
      <family val="2"/>
    </font>
    <font>
      <b/>
      <sz val="8"/>
      <name val="MS Sans Serif"/>
      <family val="2"/>
    </font>
    <font>
      <sz val="11"/>
      <color indexed="8"/>
      <name val="Calibri"/>
      <family val="2"/>
    </font>
    <font>
      <b/>
      <i/>
      <sz val="11"/>
      <name val="Arial"/>
      <family val="2"/>
    </font>
    <font>
      <b/>
      <sz val="8"/>
      <color indexed="81"/>
      <name val="Tahoma"/>
      <family val="2"/>
    </font>
    <font>
      <sz val="8"/>
      <color indexed="81"/>
      <name val="Tahoma"/>
      <family val="2"/>
    </font>
    <font>
      <b/>
      <sz val="9"/>
      <color indexed="81"/>
      <name val="Segoe UI"/>
      <family val="2"/>
    </font>
    <font>
      <b/>
      <u/>
      <sz val="11"/>
      <name val="Arial"/>
      <family val="2"/>
    </font>
    <font>
      <sz val="12"/>
      <name val="Arial"/>
      <family val="2"/>
    </font>
    <font>
      <b/>
      <sz val="12"/>
      <name val="Arial"/>
      <family val="2"/>
    </font>
    <font>
      <b/>
      <sz val="10"/>
      <name val="Calibri"/>
      <family val="2"/>
    </font>
    <font>
      <b/>
      <sz val="14"/>
      <name val="Arial"/>
      <family val="2"/>
    </font>
    <font>
      <sz val="14"/>
      <name val="Arial"/>
      <family val="2"/>
    </font>
    <font>
      <sz val="18"/>
      <name val="Arial"/>
      <family val="2"/>
    </font>
    <font>
      <b/>
      <sz val="7"/>
      <name val="Arial"/>
      <family val="2"/>
    </font>
    <font>
      <sz val="8.5"/>
      <name val="Arial"/>
      <family val="2"/>
    </font>
    <font>
      <sz val="10"/>
      <color indexed="12"/>
      <name val="Arial"/>
      <family val="2"/>
    </font>
    <font>
      <b/>
      <sz val="12"/>
      <color indexed="50"/>
      <name val="Arial"/>
      <family val="2"/>
    </font>
    <font>
      <b/>
      <sz val="8"/>
      <color indexed="17"/>
      <name val="Arial"/>
      <family val="2"/>
    </font>
    <font>
      <sz val="10"/>
      <name val="Wingdings"/>
      <charset val="2"/>
    </font>
    <font>
      <b/>
      <sz val="8"/>
      <name val="Wingdings"/>
      <charset val="2"/>
    </font>
    <font>
      <b/>
      <sz val="8"/>
      <color indexed="12"/>
      <name val="Tahoma"/>
      <family val="2"/>
    </font>
    <font>
      <b/>
      <sz val="8"/>
      <color indexed="10"/>
      <name val="Tahoma"/>
      <family val="2"/>
    </font>
  </fonts>
  <fills count="13">
    <fill>
      <patternFill patternType="none"/>
    </fill>
    <fill>
      <patternFill patternType="gray125"/>
    </fill>
    <fill>
      <patternFill patternType="gray0625"/>
    </fill>
    <fill>
      <patternFill patternType="lightTrellis"/>
    </fill>
    <fill>
      <patternFill patternType="lightTrellis">
        <fgColor indexed="8"/>
      </patternFill>
    </fill>
    <fill>
      <patternFill patternType="solid">
        <fgColor indexed="22"/>
        <bgColor indexed="64"/>
      </patternFill>
    </fill>
    <fill>
      <patternFill patternType="solid">
        <fgColor indexed="65"/>
        <bgColor indexed="64"/>
      </patternFill>
    </fill>
    <fill>
      <patternFill patternType="lightUp"/>
    </fill>
    <fill>
      <patternFill patternType="solid">
        <fgColor theme="0" tint="-4.9989318521683403E-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1" fillId="0" borderId="0"/>
    <xf numFmtId="0" fontId="17" fillId="0" borderId="0"/>
    <xf numFmtId="0" fontId="17" fillId="0" borderId="0"/>
    <xf numFmtId="0" fontId="5" fillId="0" borderId="0"/>
    <xf numFmtId="0" fontId="13" fillId="0" borderId="0"/>
    <xf numFmtId="43" fontId="5" fillId="0" borderId="0" applyFont="0" applyFill="0" applyBorder="0" applyAlignment="0" applyProtection="0"/>
    <xf numFmtId="0" fontId="1" fillId="0" borderId="0"/>
    <xf numFmtId="9" fontId="5" fillId="0" borderId="0" applyFont="0" applyFill="0" applyBorder="0" applyAlignment="0" applyProtection="0"/>
  </cellStyleXfs>
  <cellXfs count="433">
    <xf numFmtId="0" fontId="0" fillId="0" borderId="0" xfId="0"/>
    <xf numFmtId="0" fontId="2" fillId="0" borderId="0" xfId="0" applyFont="1"/>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2" xfId="0" applyNumberFormat="1" applyFont="1" applyBorder="1" applyAlignment="1">
      <alignment horizontal="left" vertical="top"/>
    </xf>
    <xf numFmtId="49" fontId="3" fillId="0" borderId="2" xfId="0" applyNumberFormat="1" applyFont="1" applyBorder="1" applyAlignment="1">
      <alignment horizontal="right" vertical="top"/>
    </xf>
    <xf numFmtId="49" fontId="3" fillId="0" borderId="3" xfId="0" applyNumberFormat="1" applyFont="1" applyBorder="1" applyAlignment="1">
      <alignment horizontal="right" vertical="top"/>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 fillId="0" borderId="0" xfId="0" applyFont="1" applyAlignment="1">
      <alignment horizontal="right"/>
    </xf>
    <xf numFmtId="164" fontId="2" fillId="0" borderId="0" xfId="2" applyNumberFormat="1" applyFont="1" applyAlignment="1">
      <alignment vertical="center"/>
    </xf>
    <xf numFmtId="49" fontId="6" fillId="0" borderId="4" xfId="0" applyNumberFormat="1" applyFont="1" applyBorder="1" applyAlignment="1">
      <alignment horizontal="center" vertical="top"/>
    </xf>
    <xf numFmtId="49" fontId="6" fillId="0" borderId="0" xfId="0" applyNumberFormat="1" applyFont="1" applyAlignment="1">
      <alignment horizontal="center" vertical="top"/>
    </xf>
    <xf numFmtId="49" fontId="6" fillId="0" borderId="5" xfId="0" applyNumberFormat="1" applyFont="1" applyBorder="1" applyAlignment="1">
      <alignment horizontal="center" vertical="top"/>
    </xf>
    <xf numFmtId="49" fontId="3" fillId="0" borderId="4" xfId="0" applyNumberFormat="1" applyFont="1" applyBorder="1" applyAlignment="1">
      <alignment horizontal="center" vertical="top"/>
    </xf>
    <xf numFmtId="49" fontId="3" fillId="0" borderId="0" xfId="0" applyNumberFormat="1" applyFont="1" applyAlignment="1">
      <alignment horizontal="center" vertical="top"/>
    </xf>
    <xf numFmtId="49" fontId="3" fillId="0" borderId="5" xfId="0" applyNumberFormat="1" applyFont="1" applyBorder="1" applyAlignment="1">
      <alignment horizontal="center" vertical="top"/>
    </xf>
    <xf numFmtId="49" fontId="3" fillId="0" borderId="6" xfId="0" applyNumberFormat="1" applyFont="1" applyBorder="1" applyAlignment="1">
      <alignment horizontal="center" vertical="top"/>
    </xf>
    <xf numFmtId="49" fontId="3" fillId="0" borderId="7" xfId="0" applyNumberFormat="1" applyFont="1" applyBorder="1" applyAlignment="1">
      <alignment horizontal="center" vertical="top"/>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10" xfId="0" applyNumberFormat="1" applyFont="1" applyBorder="1" applyAlignment="1">
      <alignment horizontal="left"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8" fillId="0" borderId="0" xfId="0" applyFont="1" applyAlignment="1">
      <alignment vertical="center"/>
    </xf>
    <xf numFmtId="49" fontId="9" fillId="0" borderId="11" xfId="0" applyNumberFormat="1"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165" fontId="10" fillId="0" borderId="12" xfId="1" applyNumberFormat="1" applyFont="1" applyFill="1" applyBorder="1" applyAlignment="1">
      <alignment horizontal="center" vertical="center"/>
    </xf>
    <xf numFmtId="165" fontId="9" fillId="0" borderId="12" xfId="1" applyNumberFormat="1" applyFont="1" applyFill="1" applyBorder="1" applyAlignment="1">
      <alignment horizontal="center" vertical="center"/>
    </xf>
    <xf numFmtId="2" fontId="12" fillId="0" borderId="13" xfId="4" applyNumberFormat="1" applyFont="1" applyBorder="1" applyAlignment="1">
      <alignment horizontal="center" vertical="center"/>
    </xf>
    <xf numFmtId="166" fontId="12" fillId="0" borderId="13" xfId="4"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165" fontId="10" fillId="0" borderId="14" xfId="1" applyNumberFormat="1" applyFont="1" applyFill="1" applyBorder="1" applyAlignment="1">
      <alignment horizontal="center" vertical="center"/>
    </xf>
    <xf numFmtId="165" fontId="10" fillId="0" borderId="14" xfId="1" applyNumberFormat="1" applyFont="1" applyFill="1" applyBorder="1" applyAlignment="1">
      <alignment horizontal="center" vertical="center"/>
    </xf>
    <xf numFmtId="0" fontId="8" fillId="0" borderId="15" xfId="0" applyFont="1" applyBorder="1" applyAlignment="1">
      <alignment horizontal="center" vertical="center" textRotation="90"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8" fillId="0" borderId="16" xfId="0" applyFont="1" applyBorder="1" applyAlignment="1">
      <alignment horizontal="center" vertical="center" textRotation="90" wrapText="1"/>
    </xf>
    <xf numFmtId="0" fontId="13" fillId="0" borderId="17" xfId="0" applyFont="1" applyBorder="1" applyAlignment="1">
      <alignment horizontal="center" vertical="center"/>
    </xf>
    <xf numFmtId="1" fontId="2" fillId="0" borderId="12" xfId="0" applyNumberFormat="1" applyFont="1" applyBorder="1" applyAlignment="1">
      <alignment horizontal="center" vertical="center"/>
    </xf>
    <xf numFmtId="0" fontId="2" fillId="0" borderId="12" xfId="0" applyFont="1" applyBorder="1" applyAlignment="1">
      <alignment horizontal="justify" vertical="center" wrapText="1"/>
    </xf>
    <xf numFmtId="0" fontId="13" fillId="0" borderId="12" xfId="0" applyFont="1" applyBorder="1" applyAlignment="1">
      <alignment horizontal="center" vertical="center" wrapText="1"/>
    </xf>
    <xf numFmtId="165" fontId="13" fillId="0" borderId="12" xfId="1" applyNumberFormat="1" applyFont="1" applyFill="1" applyBorder="1" applyAlignment="1">
      <alignment vertical="center"/>
    </xf>
    <xf numFmtId="0" fontId="2" fillId="0" borderId="12" xfId="0" applyFont="1" applyBorder="1" applyAlignment="1">
      <alignment horizontal="center" vertical="center" wrapText="1"/>
    </xf>
    <xf numFmtId="164" fontId="13" fillId="0" borderId="12" xfId="2" applyNumberFormat="1" applyFont="1" applyFill="1" applyBorder="1" applyAlignment="1">
      <alignment vertical="center"/>
    </xf>
    <xf numFmtId="10" fontId="12" fillId="2" borderId="12" xfId="4" applyNumberFormat="1" applyFont="1" applyFill="1" applyBorder="1" applyAlignment="1">
      <alignment horizontal="right" vertical="center" shrinkToFit="1"/>
    </xf>
    <xf numFmtId="10" fontId="12" fillId="3" borderId="12" xfId="4" applyNumberFormat="1" applyFont="1" applyFill="1" applyBorder="1"/>
    <xf numFmtId="0" fontId="14" fillId="0" borderId="3" xfId="0" applyFont="1" applyBorder="1" applyAlignment="1">
      <alignment horizontal="right" vertical="center" wrapText="1"/>
    </xf>
    <xf numFmtId="0" fontId="14" fillId="0" borderId="14" xfId="0" applyFont="1" applyBorder="1" applyAlignment="1">
      <alignment horizontal="right" vertical="center" wrapText="1"/>
    </xf>
    <xf numFmtId="164" fontId="15" fillId="0" borderId="14" xfId="2" applyNumberFormat="1" applyFont="1" applyFill="1" applyBorder="1" applyAlignment="1">
      <alignment horizontal="center" vertical="center" wrapText="1"/>
    </xf>
    <xf numFmtId="10" fontId="16" fillId="2" borderId="14" xfId="4" applyNumberFormat="1" applyFont="1" applyFill="1" applyBorder="1" applyAlignment="1">
      <alignment vertical="center" shrinkToFit="1"/>
    </xf>
    <xf numFmtId="0" fontId="2" fillId="0" borderId="0" xfId="0" applyFont="1" applyAlignment="1">
      <alignment vertical="center"/>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164" fontId="15" fillId="0" borderId="14" xfId="2" applyNumberFormat="1" applyFont="1" applyFill="1" applyBorder="1" applyAlignment="1">
      <alignment horizontal="center" vertical="center" shrinkToFit="1"/>
    </xf>
    <xf numFmtId="167" fontId="5" fillId="0" borderId="18" xfId="5" applyNumberFormat="1" applyFont="1" applyBorder="1" applyAlignment="1">
      <alignment horizontal="center" vertical="center"/>
    </xf>
    <xf numFmtId="0" fontId="13" fillId="0" borderId="19" xfId="0" applyFont="1" applyBorder="1" applyAlignment="1">
      <alignment horizontal="center" vertical="center" wrapText="1"/>
    </xf>
    <xf numFmtId="165" fontId="13" fillId="0" borderId="19" xfId="1" applyNumberFormat="1" applyFont="1" applyFill="1" applyBorder="1" applyAlignment="1">
      <alignment vertical="center"/>
    </xf>
    <xf numFmtId="167" fontId="9" fillId="0" borderId="20" xfId="5" applyNumberFormat="1" applyFont="1" applyBorder="1" applyAlignment="1">
      <alignment horizontal="right" vertical="center"/>
    </xf>
    <xf numFmtId="167" fontId="9" fillId="0" borderId="9" xfId="5" applyNumberFormat="1" applyFont="1" applyBorder="1" applyAlignment="1">
      <alignment horizontal="right" vertical="center"/>
    </xf>
    <xf numFmtId="167" fontId="9" fillId="0" borderId="10" xfId="5" applyNumberFormat="1" applyFont="1" applyBorder="1" applyAlignment="1">
      <alignment horizontal="right" vertical="center"/>
    </xf>
    <xf numFmtId="0" fontId="15" fillId="0" borderId="2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165" fontId="2" fillId="0" borderId="0" xfId="0" applyNumberFormat="1" applyFont="1"/>
    <xf numFmtId="0" fontId="8" fillId="0" borderId="21" xfId="0" applyFont="1" applyBorder="1" applyAlignment="1">
      <alignment horizontal="center" vertical="center" textRotation="90" wrapText="1"/>
    </xf>
    <xf numFmtId="0" fontId="15" fillId="0" borderId="7" xfId="0" applyFont="1" applyBorder="1" applyAlignment="1">
      <alignment horizontal="right" vertical="center" wrapText="1"/>
    </xf>
    <xf numFmtId="0" fontId="15" fillId="0" borderId="17" xfId="0" applyFont="1" applyBorder="1" applyAlignment="1">
      <alignment horizontal="right" vertical="center" wrapText="1"/>
    </xf>
    <xf numFmtId="164" fontId="15" fillId="0" borderId="12" xfId="2" applyNumberFormat="1" applyFont="1" applyFill="1" applyBorder="1" applyAlignment="1">
      <alignment horizontal="center" vertical="center" wrapText="1"/>
    </xf>
    <xf numFmtId="10" fontId="12" fillId="4" borderId="12" xfId="4" applyNumberFormat="1" applyFont="1" applyFill="1" applyBorder="1" applyAlignment="1">
      <alignment horizontal="right"/>
    </xf>
    <xf numFmtId="10" fontId="12" fillId="2" borderId="12" xfId="4" applyNumberFormat="1" applyFont="1" applyFill="1" applyBorder="1"/>
    <xf numFmtId="0" fontId="8" fillId="0" borderId="22" xfId="0" applyFont="1" applyBorder="1" applyAlignment="1">
      <alignment horizontal="center" vertical="center" textRotation="90" wrapText="1"/>
    </xf>
    <xf numFmtId="0" fontId="8" fillId="0" borderId="0" xfId="0" applyFont="1" applyAlignment="1">
      <alignment horizontal="center" vertical="center" textRotation="90" wrapText="1"/>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15" fillId="0" borderId="8" xfId="0" applyFont="1" applyBorder="1" applyAlignment="1">
      <alignment horizontal="right" vertical="center" wrapText="1"/>
    </xf>
    <xf numFmtId="0" fontId="15" fillId="0" borderId="9" xfId="0" applyFont="1" applyBorder="1" applyAlignment="1">
      <alignment horizontal="right" vertical="center" wrapText="1"/>
    </xf>
    <xf numFmtId="0" fontId="15" fillId="0" borderId="10" xfId="0" applyFont="1" applyBorder="1" applyAlignment="1">
      <alignment horizontal="right" vertical="center" wrapText="1"/>
    </xf>
    <xf numFmtId="164" fontId="15" fillId="0" borderId="11" xfId="2" applyNumberFormat="1" applyFont="1" applyFill="1" applyBorder="1" applyAlignment="1">
      <alignment horizontal="center" vertical="center" wrapText="1"/>
    </xf>
    <xf numFmtId="10" fontId="12" fillId="4" borderId="11" xfId="4" applyNumberFormat="1" applyFont="1" applyFill="1" applyBorder="1" applyAlignment="1">
      <alignment horizontal="right"/>
    </xf>
    <xf numFmtId="10" fontId="12" fillId="2" borderId="11" xfId="4" applyNumberFormat="1" applyFont="1" applyFill="1" applyBorder="1"/>
    <xf numFmtId="0" fontId="2" fillId="0" borderId="0" xfId="0" applyFont="1" applyAlignment="1">
      <alignment horizontal="center"/>
    </xf>
    <xf numFmtId="0" fontId="14" fillId="0" borderId="8" xfId="0" applyFont="1" applyBorder="1" applyAlignment="1">
      <alignment horizontal="left" vertical="center" wrapText="1"/>
    </xf>
    <xf numFmtId="0" fontId="0" fillId="0" borderId="9" xfId="0" applyBorder="1"/>
    <xf numFmtId="0" fontId="0" fillId="0" borderId="10" xfId="0" applyBorder="1"/>
    <xf numFmtId="165" fontId="2" fillId="0" borderId="0" xfId="0" applyNumberFormat="1" applyFont="1" applyAlignment="1">
      <alignment vertical="center"/>
    </xf>
    <xf numFmtId="164" fontId="18" fillId="0" borderId="11" xfId="2" applyNumberFormat="1" applyFont="1" applyFill="1" applyBorder="1" applyAlignment="1">
      <alignment horizontal="center" vertical="center" wrapText="1"/>
    </xf>
    <xf numFmtId="49" fontId="2" fillId="0" borderId="0" xfId="0" applyNumberFormat="1" applyFont="1" applyAlignment="1">
      <alignment horizontal="center" vertical="top"/>
    </xf>
    <xf numFmtId="0" fontId="2" fillId="0" borderId="0" xfId="0" applyFont="1" applyAlignment="1">
      <alignment horizontal="justify" vertical="top" wrapText="1"/>
    </xf>
    <xf numFmtId="0" fontId="2" fillId="0" borderId="0" xfId="0" applyFont="1" applyAlignment="1">
      <alignment horizontal="center"/>
    </xf>
    <xf numFmtId="165" fontId="2" fillId="0" borderId="0" xfId="1" applyNumberFormat="1" applyFont="1" applyAlignment="1"/>
    <xf numFmtId="165" fontId="2" fillId="0" borderId="0" xfId="1" applyNumberFormat="1" applyFont="1" applyAlignment="1">
      <alignment horizontal="center"/>
    </xf>
    <xf numFmtId="168" fontId="2" fillId="0" borderId="0" xfId="0" applyNumberFormat="1" applyFont="1" applyAlignment="1">
      <alignment horizontal="justify" vertical="top" wrapText="1"/>
    </xf>
    <xf numFmtId="49" fontId="3" fillId="0" borderId="2" xfId="0" applyNumberFormat="1" applyFont="1" applyFill="1" applyBorder="1" applyAlignment="1">
      <alignment horizontal="right" vertical="top"/>
    </xf>
    <xf numFmtId="49" fontId="3" fillId="0" borderId="3" xfId="0" applyNumberFormat="1" applyFont="1" applyFill="1" applyBorder="1" applyAlignment="1">
      <alignment horizontal="right" vertical="top"/>
    </xf>
    <xf numFmtId="0" fontId="4" fillId="0" borderId="0" xfId="0" applyFont="1" applyBorder="1" applyAlignment="1">
      <alignment horizontal="center" vertical="center"/>
    </xf>
    <xf numFmtId="0" fontId="2" fillId="0" borderId="0" xfId="0" applyFont="1" applyBorder="1" applyAlignment="1">
      <alignment horizontal="right"/>
    </xf>
    <xf numFmtId="49" fontId="6" fillId="0" borderId="0" xfId="0" applyNumberFormat="1" applyFont="1" applyBorder="1" applyAlignment="1">
      <alignment horizontal="center" vertical="top"/>
    </xf>
    <xf numFmtId="49" fontId="3" fillId="0" borderId="0" xfId="0" applyNumberFormat="1" applyFont="1" applyBorder="1" applyAlignment="1">
      <alignment horizontal="center" vertical="top"/>
    </xf>
    <xf numFmtId="0" fontId="2" fillId="0" borderId="0" xfId="0" applyFont="1" applyFill="1" applyBorder="1" applyAlignment="1">
      <alignment horizontal="right"/>
    </xf>
    <xf numFmtId="49" fontId="9" fillId="0" borderId="1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2" fontId="12" fillId="0" borderId="13" xfId="4" applyNumberFormat="1" applyFont="1" applyBorder="1" applyAlignment="1" applyProtection="1">
      <alignment horizontal="center" vertical="center"/>
    </xf>
    <xf numFmtId="166" fontId="12" fillId="0" borderId="13" xfId="4" applyNumberFormat="1" applyFont="1" applyBorder="1" applyAlignment="1" applyProtection="1">
      <alignment horizontal="center" vertical="center"/>
    </xf>
    <xf numFmtId="49" fontId="9" fillId="0" borderId="14" xfId="0" applyNumberFormat="1"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4"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3" fillId="0" borderId="17" xfId="0" applyFont="1" applyFill="1" applyBorder="1" applyAlignment="1">
      <alignment horizontal="center" vertical="center"/>
    </xf>
    <xf numFmtId="1" fontId="2" fillId="0" borderId="12" xfId="0" applyNumberFormat="1" applyFont="1" applyFill="1" applyBorder="1" applyAlignment="1">
      <alignment horizontal="center" vertical="center"/>
    </xf>
    <xf numFmtId="0" fontId="2" fillId="0" borderId="12" xfId="0" applyFont="1" applyFill="1" applyBorder="1" applyAlignment="1">
      <alignment horizontal="justify" vertical="center" wrapText="1"/>
    </xf>
    <xf numFmtId="0" fontId="13"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10" fontId="12" fillId="2" borderId="12" xfId="4" applyNumberFormat="1" applyFont="1" applyFill="1" applyBorder="1" applyAlignment="1" applyProtection="1">
      <alignment horizontal="right" vertical="center" shrinkToFit="1"/>
    </xf>
    <xf numFmtId="10" fontId="12" fillId="3" borderId="12" xfId="4" applyNumberFormat="1" applyFont="1" applyFill="1" applyBorder="1" applyAlignment="1" applyProtection="1"/>
    <xf numFmtId="0" fontId="14" fillId="0" borderId="3" xfId="0" applyFont="1" applyFill="1" applyBorder="1" applyAlignment="1">
      <alignment horizontal="right" vertical="center" wrapText="1"/>
    </xf>
    <xf numFmtId="0" fontId="14" fillId="0" borderId="14" xfId="0" applyFont="1" applyFill="1" applyBorder="1" applyAlignment="1">
      <alignment horizontal="right" vertical="center" wrapText="1"/>
    </xf>
    <xf numFmtId="10" fontId="16" fillId="2" borderId="14" xfId="4" applyNumberFormat="1" applyFont="1" applyFill="1" applyBorder="1" applyAlignment="1" applyProtection="1">
      <alignment vertical="center" shrinkToFit="1"/>
    </xf>
    <xf numFmtId="164" fontId="13" fillId="0" borderId="12" xfId="2" applyNumberFormat="1" applyFont="1" applyFill="1" applyBorder="1" applyAlignment="1">
      <alignment horizontal="center" vertical="center"/>
    </xf>
    <xf numFmtId="0" fontId="14" fillId="0" borderId="9"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167" fontId="5" fillId="0" borderId="18" xfId="5" applyNumberFormat="1" applyFont="1" applyFill="1" applyBorder="1" applyAlignment="1">
      <alignment horizontal="center" vertical="center"/>
    </xf>
    <xf numFmtId="0" fontId="13" fillId="0" borderId="19" xfId="0" applyFont="1" applyFill="1" applyBorder="1" applyAlignment="1">
      <alignment horizontal="center" vertical="center" wrapText="1"/>
    </xf>
    <xf numFmtId="167" fontId="9" fillId="0" borderId="20" xfId="5" applyNumberFormat="1" applyFont="1" applyFill="1" applyBorder="1" applyAlignment="1">
      <alignment horizontal="right" vertical="center"/>
    </xf>
    <xf numFmtId="167" fontId="9" fillId="0" borderId="9" xfId="5" applyNumberFormat="1" applyFont="1" applyFill="1" applyBorder="1" applyAlignment="1">
      <alignment horizontal="right" vertical="center"/>
    </xf>
    <xf numFmtId="167" fontId="9" fillId="0" borderId="10" xfId="5" applyNumberFormat="1" applyFont="1" applyFill="1" applyBorder="1" applyAlignment="1">
      <alignment horizontal="right" vertical="center"/>
    </xf>
    <xf numFmtId="0" fontId="15" fillId="0" borderId="2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7" xfId="0" applyFont="1" applyFill="1" applyBorder="1" applyAlignment="1">
      <alignment horizontal="right" vertical="center" wrapText="1"/>
    </xf>
    <xf numFmtId="0" fontId="15" fillId="0" borderId="17" xfId="0" applyFont="1" applyFill="1" applyBorder="1" applyAlignment="1">
      <alignment horizontal="right" vertical="center" wrapText="1"/>
    </xf>
    <xf numFmtId="10" fontId="12" fillId="4" borderId="12" xfId="4" applyNumberFormat="1" applyFont="1" applyFill="1" applyBorder="1" applyAlignment="1" applyProtection="1">
      <alignment horizontal="right"/>
    </xf>
    <xf numFmtId="10" fontId="12" fillId="2" borderId="12" xfId="4" applyNumberFormat="1" applyFont="1" applyFill="1" applyBorder="1" applyAlignment="1" applyProtection="1"/>
    <xf numFmtId="0" fontId="8" fillId="0" borderId="0" xfId="0" applyFont="1" applyBorder="1" applyAlignment="1">
      <alignment horizontal="center" vertical="center" textRotation="90" wrapText="1"/>
    </xf>
    <xf numFmtId="0" fontId="14" fillId="0" borderId="2" xfId="0" applyFont="1" applyFill="1" applyBorder="1" applyAlignment="1">
      <alignment horizontal="center" vertical="top" wrapText="1"/>
    </xf>
    <xf numFmtId="0" fontId="14" fillId="0" borderId="0" xfId="0" applyFont="1" applyFill="1" applyBorder="1" applyAlignment="1">
      <alignment horizontal="center" vertical="top" wrapText="1"/>
    </xf>
    <xf numFmtId="0" fontId="15" fillId="0" borderId="8" xfId="0" applyFont="1" applyFill="1" applyBorder="1" applyAlignment="1">
      <alignment horizontal="right" vertical="center" wrapText="1"/>
    </xf>
    <xf numFmtId="0" fontId="15" fillId="0" borderId="9" xfId="0" applyFont="1" applyFill="1" applyBorder="1" applyAlignment="1">
      <alignment horizontal="right" vertical="center" wrapText="1"/>
    </xf>
    <xf numFmtId="0" fontId="15" fillId="0" borderId="10" xfId="0" applyFont="1" applyFill="1" applyBorder="1" applyAlignment="1">
      <alignment horizontal="right" vertical="center" wrapText="1"/>
    </xf>
    <xf numFmtId="10" fontId="12" fillId="4" borderId="11" xfId="4" applyNumberFormat="1" applyFont="1" applyFill="1" applyBorder="1" applyAlignment="1" applyProtection="1">
      <alignment horizontal="right"/>
    </xf>
    <xf numFmtId="10" fontId="12" fillId="2" borderId="11" xfId="4" applyNumberFormat="1" applyFont="1" applyFill="1" applyBorder="1" applyAlignment="1" applyProtection="1"/>
    <xf numFmtId="0" fontId="2" fillId="0" borderId="0" xfId="0" applyFont="1" applyBorder="1"/>
    <xf numFmtId="0" fontId="2" fillId="0" borderId="0" xfId="0" applyFont="1" applyFill="1" applyBorder="1" applyAlignment="1">
      <alignment horizontal="center"/>
    </xf>
    <xf numFmtId="0" fontId="2" fillId="0" borderId="0" xfId="0" applyFont="1" applyBorder="1" applyAlignment="1">
      <alignment vertical="center"/>
    </xf>
    <xf numFmtId="0" fontId="14" fillId="0" borderId="8" xfId="0" applyFont="1" applyFill="1" applyBorder="1" applyAlignment="1">
      <alignment horizontal="left" vertical="center" wrapText="1"/>
    </xf>
    <xf numFmtId="0" fontId="0" fillId="0" borderId="9" xfId="0" applyFill="1" applyBorder="1"/>
    <xf numFmtId="0" fontId="0" fillId="0" borderId="10" xfId="0" applyFill="1" applyBorder="1"/>
    <xf numFmtId="49" fontId="2" fillId="0" borderId="0" xfId="0" applyNumberFormat="1" applyFont="1" applyBorder="1" applyAlignment="1">
      <alignment horizontal="center" vertical="top" wrapText="1"/>
    </xf>
    <xf numFmtId="0" fontId="4" fillId="0" borderId="0" xfId="0" applyFont="1" applyFill="1" applyBorder="1" applyAlignment="1">
      <alignment horizontal="center" vertical="center"/>
    </xf>
    <xf numFmtId="0" fontId="22" fillId="0" borderId="0" xfId="0" applyFont="1" applyBorder="1" applyAlignment="1">
      <alignment horizontal="center" vertical="top"/>
    </xf>
    <xf numFmtId="165" fontId="2" fillId="0" borderId="0" xfId="1" applyNumberFormat="1" applyFont="1" applyFill="1" applyBorder="1" applyAlignment="1">
      <alignment horizontal="right"/>
    </xf>
    <xf numFmtId="49" fontId="6" fillId="0" borderId="0" xfId="0" applyNumberFormat="1" applyFont="1" applyFill="1" applyBorder="1" applyAlignment="1">
      <alignment horizontal="center" vertical="top"/>
    </xf>
    <xf numFmtId="0" fontId="6" fillId="0" borderId="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0" fontId="0" fillId="0" borderId="0" xfId="0" applyFill="1" applyBorder="1" applyAlignment="1">
      <alignment horizontal="center" vertical="top"/>
    </xf>
    <xf numFmtId="0" fontId="0" fillId="0" borderId="0" xfId="0" applyAlignment="1">
      <alignment horizontal="center" vertical="top"/>
    </xf>
    <xf numFmtId="49" fontId="9" fillId="0" borderId="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left" vertical="center" wrapText="1"/>
    </xf>
    <xf numFmtId="49" fontId="7" fillId="0" borderId="0" xfId="0" applyNumberFormat="1" applyFont="1" applyBorder="1" applyAlignment="1">
      <alignment vertical="center" shrinkToFit="1"/>
    </xf>
    <xf numFmtId="0" fontId="2" fillId="0" borderId="0" xfId="0" applyFont="1" applyAlignment="1"/>
    <xf numFmtId="49" fontId="9" fillId="0" borderId="0" xfId="0" applyNumberFormat="1" applyFont="1" applyFill="1" applyBorder="1" applyAlignment="1">
      <alignment horizontal="left" vertical="center" wrapText="1" readingOrder="1"/>
    </xf>
    <xf numFmtId="49" fontId="3" fillId="0" borderId="0" xfId="0" applyNumberFormat="1" applyFont="1" applyFill="1" applyBorder="1" applyAlignment="1">
      <alignment horizontal="left" vertical="center" wrapText="1" readingOrder="1"/>
    </xf>
    <xf numFmtId="0" fontId="2" fillId="0" borderId="0" xfId="0" applyFont="1" applyAlignment="1">
      <alignment horizontal="left"/>
    </xf>
    <xf numFmtId="49" fontId="7" fillId="0" borderId="0" xfId="0" applyNumberFormat="1" applyFont="1" applyBorder="1" applyAlignment="1">
      <alignment horizontal="left" vertical="center" shrinkToFit="1"/>
    </xf>
    <xf numFmtId="0" fontId="7" fillId="0" borderId="0" xfId="0" applyNumberFormat="1" applyFont="1" applyFill="1" applyBorder="1" applyAlignment="1" applyProtection="1">
      <alignment horizontal="left" vertical="center" wrapText="1" readingOrder="1"/>
      <protection locked="0"/>
    </xf>
    <xf numFmtId="0" fontId="2" fillId="0" borderId="0" xfId="0" applyFont="1" applyFill="1"/>
    <xf numFmtId="49" fontId="7" fillId="0" borderId="0" xfId="0" applyNumberFormat="1" applyFont="1" applyFill="1" applyBorder="1" applyAlignment="1">
      <alignment vertical="center" shrinkToFit="1"/>
    </xf>
    <xf numFmtId="0" fontId="7" fillId="0" borderId="0" xfId="0" applyNumberFormat="1" applyFont="1" applyFill="1" applyBorder="1" applyAlignment="1" applyProtection="1">
      <alignment horizontal="left" vertical="center" wrapText="1" readingOrder="1"/>
      <protection locked="0"/>
    </xf>
    <xf numFmtId="49" fontId="7" fillId="0" borderId="0" xfId="0" applyNumberFormat="1" applyFont="1" applyBorder="1" applyAlignment="1">
      <alignment vertical="center" wrapText="1" shrinkToFit="1"/>
    </xf>
    <xf numFmtId="49" fontId="2" fillId="0" borderId="0" xfId="0" applyNumberFormat="1" applyFont="1"/>
    <xf numFmtId="2" fontId="2" fillId="0" borderId="0" xfId="0" applyNumberFormat="1" applyFont="1"/>
    <xf numFmtId="2" fontId="7" fillId="0" borderId="0" xfId="0" applyNumberFormat="1" applyFont="1" applyBorder="1" applyAlignment="1">
      <alignment vertical="center" shrinkToFit="1"/>
    </xf>
    <xf numFmtId="0" fontId="7"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3" fillId="0" borderId="11" xfId="0" applyFont="1" applyFill="1" applyBorder="1" applyAlignment="1">
      <alignment horizontal="center" vertical="center"/>
    </xf>
    <xf numFmtId="1" fontId="2" fillId="0" borderId="11" xfId="0" applyNumberFormat="1" applyFont="1" applyFill="1" applyBorder="1" applyAlignment="1">
      <alignment horizontal="center" vertical="center"/>
    </xf>
    <xf numFmtId="0" fontId="2" fillId="0" borderId="11" xfId="0" applyFont="1" applyFill="1" applyBorder="1" applyAlignment="1">
      <alignment horizontal="justify"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4" fillId="0" borderId="8"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0" borderId="10" xfId="0" applyFont="1" applyFill="1" applyBorder="1" applyAlignment="1">
      <alignment horizontal="righ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4" fillId="0" borderId="11" xfId="0" applyFont="1" applyFill="1" applyBorder="1" applyAlignment="1">
      <alignment horizontal="right" vertical="center" wrapText="1"/>
    </xf>
    <xf numFmtId="4" fontId="10" fillId="0" borderId="11" xfId="0" applyNumberFormat="1" applyFont="1" applyFill="1" applyBorder="1" applyAlignment="1">
      <alignment horizontal="center" wrapText="1"/>
    </xf>
    <xf numFmtId="4" fontId="10" fillId="0" borderId="0" xfId="0" applyNumberFormat="1" applyFont="1" applyFill="1" applyBorder="1" applyAlignment="1">
      <alignment wrapText="1"/>
    </xf>
    <xf numFmtId="0" fontId="14" fillId="5"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7" fillId="0" borderId="0" xfId="6"/>
    <xf numFmtId="0" fontId="8" fillId="0" borderId="20" xfId="6" applyFont="1" applyBorder="1" applyAlignment="1">
      <alignment horizontal="center" wrapText="1"/>
    </xf>
    <xf numFmtId="0" fontId="8" fillId="0" borderId="9" xfId="6" applyFont="1" applyBorder="1" applyAlignment="1">
      <alignment horizontal="center" wrapText="1"/>
    </xf>
    <xf numFmtId="0" fontId="8" fillId="0" borderId="23" xfId="6" applyFont="1" applyBorder="1" applyAlignment="1">
      <alignment horizontal="center" wrapText="1"/>
    </xf>
    <xf numFmtId="0" fontId="23" fillId="0" borderId="0" xfId="6" applyFont="1" applyBorder="1" applyAlignment="1">
      <alignment horizontal="right" vertical="center"/>
    </xf>
    <xf numFmtId="4" fontId="24" fillId="0" borderId="0" xfId="6" applyNumberFormat="1" applyFont="1" applyBorder="1" applyAlignment="1">
      <alignment horizontal="right" vertical="center" wrapText="1"/>
    </xf>
    <xf numFmtId="0" fontId="17" fillId="0" borderId="0" xfId="6" applyBorder="1"/>
    <xf numFmtId="3" fontId="25" fillId="0" borderId="0" xfId="7" applyNumberFormat="1" applyFont="1" applyFill="1" applyBorder="1" applyAlignment="1">
      <alignment vertical="center"/>
    </xf>
    <xf numFmtId="0" fontId="8" fillId="0" borderId="20" xfId="6" applyFont="1" applyBorder="1" applyAlignment="1">
      <alignment horizontal="center" vertical="center" wrapText="1"/>
    </xf>
    <xf numFmtId="0" fontId="8" fillId="0" borderId="9" xfId="6" applyFont="1" applyBorder="1" applyAlignment="1">
      <alignment horizontal="center" vertical="center" wrapText="1"/>
    </xf>
    <xf numFmtId="0" fontId="8" fillId="0" borderId="23" xfId="6" applyFont="1" applyBorder="1" applyAlignment="1">
      <alignment horizontal="center" vertical="center" wrapText="1"/>
    </xf>
    <xf numFmtId="4" fontId="2" fillId="0" borderId="0" xfId="0" applyNumberFormat="1" applyFont="1"/>
    <xf numFmtId="4" fontId="8" fillId="0" borderId="0" xfId="0" applyNumberFormat="1" applyFont="1" applyFill="1"/>
    <xf numFmtId="0" fontId="6" fillId="0" borderId="0" xfId="0" applyNumberFormat="1" applyFont="1" applyBorder="1" applyAlignment="1">
      <alignment horizontal="center" vertical="top"/>
    </xf>
    <xf numFmtId="49" fontId="7" fillId="0" borderId="0" xfId="0" applyNumberFormat="1" applyFont="1" applyBorder="1" applyAlignment="1">
      <alignment horizontal="left" vertical="center"/>
    </xf>
    <xf numFmtId="49" fontId="7"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vertical="justify" wrapText="1"/>
    </xf>
    <xf numFmtId="0" fontId="13" fillId="0" borderId="0" xfId="0" applyFont="1" applyFill="1" applyBorder="1" applyAlignment="1">
      <alignment horizontal="left" vertical="justify" wrapText="1"/>
    </xf>
    <xf numFmtId="0" fontId="2" fillId="0" borderId="0" xfId="0" applyNumberFormat="1" applyFont="1" applyAlignment="1">
      <alignment vertical="center" readingOrder="1"/>
    </xf>
    <xf numFmtId="0" fontId="13" fillId="0" borderId="0" xfId="0" applyNumberFormat="1" applyFont="1" applyFill="1" applyBorder="1" applyAlignment="1">
      <alignment horizontal="justify" vertical="center" wrapText="1" readingOrder="1"/>
    </xf>
    <xf numFmtId="0" fontId="2" fillId="0" borderId="0" xfId="0" applyFont="1" applyFill="1" applyBorder="1" applyAlignment="1">
      <alignment horizontal="center" vertical="center" wrapText="1"/>
    </xf>
    <xf numFmtId="49" fontId="9" fillId="5" borderId="11" xfId="0" applyNumberFormat="1" applyFont="1" applyFill="1" applyBorder="1" applyAlignment="1">
      <alignment horizontal="center" vertical="center"/>
    </xf>
    <xf numFmtId="0" fontId="9" fillId="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9" fillId="5" borderId="11" xfId="0" applyFont="1" applyFill="1" applyBorder="1" applyAlignment="1">
      <alignment horizontal="center" vertical="center"/>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1" fontId="2" fillId="0" borderId="11" xfId="0" applyNumberFormat="1" applyFont="1" applyBorder="1" applyAlignment="1">
      <alignment horizontal="center" vertical="center"/>
    </xf>
    <xf numFmtId="0" fontId="2" fillId="0" borderId="11" xfId="0" applyFont="1" applyBorder="1" applyAlignment="1">
      <alignment horizontal="justify" vertical="center" wrapText="1"/>
    </xf>
    <xf numFmtId="0" fontId="13" fillId="0" borderId="11"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2" fontId="13" fillId="0" borderId="0" xfId="8" applyNumberFormat="1"/>
    <xf numFmtId="2" fontId="26" fillId="0" borderId="0" xfId="8" applyNumberFormat="1" applyFont="1" applyAlignment="1">
      <alignment horizontal="center"/>
    </xf>
    <xf numFmtId="2" fontId="27" fillId="0" borderId="0" xfId="8" applyNumberFormat="1" applyFont="1" applyAlignment="1">
      <alignment horizontal="centerContinuous"/>
    </xf>
    <xf numFmtId="2" fontId="28" fillId="0" borderId="0" xfId="8" applyNumberFormat="1" applyFont="1" applyAlignment="1">
      <alignment horizontal="center"/>
    </xf>
    <xf numFmtId="2" fontId="13" fillId="0" borderId="0" xfId="8" applyNumberFormat="1" applyBorder="1" applyAlignment="1"/>
    <xf numFmtId="2" fontId="13" fillId="0" borderId="0" xfId="8" applyNumberFormat="1" applyBorder="1"/>
    <xf numFmtId="2" fontId="10" fillId="0" borderId="0" xfId="8" applyNumberFormat="1" applyFont="1" applyBorder="1"/>
    <xf numFmtId="2" fontId="10" fillId="0" borderId="0" xfId="8" applyNumberFormat="1" applyFont="1" applyBorder="1" applyAlignment="1">
      <alignment horizontal="center"/>
    </xf>
    <xf numFmtId="2" fontId="10" fillId="0" borderId="0" xfId="8" applyNumberFormat="1" applyFont="1" applyBorder="1" applyAlignment="1"/>
    <xf numFmtId="2" fontId="13" fillId="0" borderId="0" xfId="8" applyNumberFormat="1" applyFont="1" applyBorder="1" applyAlignment="1" applyProtection="1">
      <alignment horizontal="left"/>
    </xf>
    <xf numFmtId="49" fontId="10" fillId="0" borderId="0" xfId="8" applyNumberFormat="1" applyFont="1" applyBorder="1" applyAlignment="1" applyProtection="1">
      <alignment horizontal="left"/>
    </xf>
    <xf numFmtId="0" fontId="10" fillId="0" borderId="0" xfId="8" applyNumberFormat="1" applyFont="1" applyBorder="1" applyAlignment="1" applyProtection="1">
      <alignment horizontal="left"/>
    </xf>
    <xf numFmtId="2" fontId="13" fillId="0" borderId="0" xfId="8" applyNumberFormat="1" applyFont="1" applyBorder="1" applyProtection="1"/>
    <xf numFmtId="2" fontId="13" fillId="0" borderId="0" xfId="8" applyNumberFormat="1" applyBorder="1" applyProtection="1"/>
    <xf numFmtId="2" fontId="10" fillId="0" borderId="0" xfId="8" applyNumberFormat="1" applyFont="1" applyBorder="1" applyProtection="1">
      <protection locked="0"/>
    </xf>
    <xf numFmtId="2" fontId="10" fillId="0" borderId="0" xfId="8" applyNumberFormat="1" applyFont="1" applyBorder="1" applyAlignment="1" applyProtection="1">
      <alignment horizontal="center"/>
    </xf>
    <xf numFmtId="2" fontId="10" fillId="0" borderId="0" xfId="8" applyNumberFormat="1" applyFont="1" applyBorder="1" applyAlignment="1" applyProtection="1"/>
    <xf numFmtId="2" fontId="10" fillId="0" borderId="0" xfId="8" applyNumberFormat="1" applyFont="1" applyBorder="1" applyProtection="1"/>
    <xf numFmtId="2" fontId="9" fillId="0" borderId="0" xfId="8" applyNumberFormat="1" applyFont="1" applyBorder="1" applyProtection="1">
      <protection locked="0"/>
    </xf>
    <xf numFmtId="2" fontId="13" fillId="0" borderId="0" xfId="8" applyNumberFormat="1" applyBorder="1" applyAlignment="1" applyProtection="1">
      <alignment horizontal="center"/>
    </xf>
    <xf numFmtId="2" fontId="13" fillId="0" borderId="0" xfId="8" applyNumberFormat="1" applyBorder="1" applyAlignment="1" applyProtection="1"/>
    <xf numFmtId="2" fontId="13" fillId="0" borderId="0" xfId="8" applyNumberFormat="1" applyProtection="1"/>
    <xf numFmtId="2" fontId="13" fillId="0" borderId="24" xfId="8" applyNumberFormat="1" applyBorder="1" applyAlignment="1">
      <alignment horizontal="center"/>
    </xf>
    <xf numFmtId="2" fontId="13" fillId="0" borderId="0" xfId="8" applyNumberFormat="1" applyAlignment="1">
      <alignment horizontal="center"/>
    </xf>
    <xf numFmtId="2" fontId="13" fillId="0" borderId="0" xfId="8" applyNumberFormat="1" applyAlignment="1"/>
    <xf numFmtId="2" fontId="8" fillId="0" borderId="25" xfId="8" applyNumberFormat="1" applyFont="1" applyBorder="1" applyAlignment="1">
      <alignment horizontal="center" vertical="center" wrapText="1"/>
    </xf>
    <xf numFmtId="2" fontId="8" fillId="0" borderId="26" xfId="8" applyNumberFormat="1" applyFont="1" applyBorder="1" applyAlignment="1">
      <alignment horizontal="center" vertical="center" wrapText="1"/>
    </xf>
    <xf numFmtId="2" fontId="8" fillId="0" borderId="27" xfId="8" applyNumberFormat="1" applyFont="1" applyBorder="1" applyAlignment="1">
      <alignment horizontal="center" vertical="center" wrapText="1"/>
    </xf>
    <xf numFmtId="2" fontId="8" fillId="0" borderId="28" xfId="8" applyNumberFormat="1" applyFont="1" applyBorder="1" applyAlignment="1">
      <alignment horizontal="center" vertical="center" wrapText="1"/>
    </xf>
    <xf numFmtId="2" fontId="13" fillId="0" borderId="27" xfId="8" applyNumberFormat="1" applyBorder="1" applyAlignment="1">
      <alignment horizontal="center" vertical="center"/>
    </xf>
    <xf numFmtId="2" fontId="8" fillId="0" borderId="29" xfId="8" applyNumberFormat="1" applyFont="1" applyBorder="1" applyAlignment="1">
      <alignment horizontal="center" vertical="center"/>
    </xf>
    <xf numFmtId="2" fontId="10" fillId="0" borderId="30" xfId="8" applyNumberFormat="1" applyFont="1" applyBorder="1" applyAlignment="1">
      <alignment horizontal="center" vertical="center"/>
    </xf>
    <xf numFmtId="2" fontId="10" fillId="0" borderId="31" xfId="8" applyNumberFormat="1" applyFont="1" applyBorder="1" applyAlignment="1">
      <alignment horizontal="center" vertical="center"/>
    </xf>
    <xf numFmtId="2" fontId="10" fillId="0" borderId="32" xfId="8" applyNumberFormat="1" applyFont="1" applyBorder="1" applyAlignment="1">
      <alignment horizontal="center" vertical="center"/>
    </xf>
    <xf numFmtId="2" fontId="8" fillId="0" borderId="33" xfId="8" applyNumberFormat="1" applyFont="1" applyBorder="1" applyAlignment="1">
      <alignment horizontal="center" vertical="center" wrapText="1"/>
    </xf>
    <xf numFmtId="2" fontId="8" fillId="0" borderId="0" xfId="8" applyNumberFormat="1" applyFont="1" applyBorder="1" applyAlignment="1">
      <alignment horizontal="center" vertical="center" wrapText="1"/>
    </xf>
    <xf numFmtId="2" fontId="8" fillId="0" borderId="5" xfId="8" applyNumberFormat="1" applyFont="1" applyBorder="1" applyAlignment="1">
      <alignment horizontal="center" vertical="center" wrapText="1"/>
    </xf>
    <xf numFmtId="2" fontId="8" fillId="0" borderId="13" xfId="8" applyNumberFormat="1" applyFont="1" applyBorder="1" applyAlignment="1">
      <alignment horizontal="center" vertical="center" wrapText="1"/>
    </xf>
    <xf numFmtId="2" fontId="8" fillId="0" borderId="13" xfId="8" applyNumberFormat="1" applyFont="1" applyBorder="1" applyAlignment="1">
      <alignment horizontal="center" vertical="center"/>
    </xf>
    <xf numFmtId="2" fontId="8" fillId="0" borderId="34" xfId="8" applyNumberFormat="1" applyFont="1" applyBorder="1" applyAlignment="1">
      <alignment horizontal="center" vertical="center"/>
    </xf>
    <xf numFmtId="49" fontId="10" fillId="0" borderId="35" xfId="8" applyNumberFormat="1" applyFont="1" applyBorder="1" applyAlignment="1" applyProtection="1">
      <alignment horizontal="center" vertical="center"/>
      <protection locked="0"/>
    </xf>
    <xf numFmtId="49" fontId="10" fillId="0" borderId="36" xfId="8" applyNumberFormat="1" applyFont="1" applyBorder="1" applyAlignment="1" applyProtection="1">
      <alignment horizontal="center" vertical="center"/>
      <protection locked="0"/>
    </xf>
    <xf numFmtId="2" fontId="8" fillId="0" borderId="5" xfId="8" applyNumberFormat="1" applyFont="1" applyBorder="1" applyAlignment="1">
      <alignment horizontal="center" vertical="center"/>
    </xf>
    <xf numFmtId="2" fontId="13" fillId="0" borderId="37" xfId="8" applyNumberFormat="1" applyFont="1" applyBorder="1" applyAlignment="1">
      <alignment horizontal="centerContinuous" vertical="center"/>
    </xf>
    <xf numFmtId="2" fontId="13" fillId="0" borderId="38" xfId="8" applyNumberFormat="1" applyFont="1" applyBorder="1" applyAlignment="1">
      <alignment horizontal="centerContinuous" vertical="center"/>
    </xf>
    <xf numFmtId="2" fontId="13" fillId="0" borderId="3" xfId="8" applyNumberFormat="1" applyFont="1" applyBorder="1" applyAlignment="1">
      <alignment horizontal="centerContinuous" vertical="center"/>
    </xf>
    <xf numFmtId="2" fontId="2" fillId="0" borderId="39" xfId="8" applyNumberFormat="1" applyFont="1" applyBorder="1" applyAlignment="1">
      <alignment horizontal="center" vertical="center" wrapText="1"/>
    </xf>
    <xf numFmtId="2" fontId="2" fillId="0" borderId="40" xfId="8" applyNumberFormat="1" applyFont="1" applyBorder="1" applyAlignment="1">
      <alignment horizontal="center" vertical="center" shrinkToFit="1"/>
    </xf>
    <xf numFmtId="2" fontId="2" fillId="0" borderId="41" xfId="8" applyNumberFormat="1" applyFont="1" applyBorder="1" applyAlignment="1">
      <alignment horizontal="center" vertical="center" shrinkToFit="1"/>
    </xf>
    <xf numFmtId="169" fontId="10" fillId="0" borderId="32" xfId="8" applyNumberFormat="1" applyFont="1" applyFill="1" applyBorder="1" applyAlignment="1">
      <alignment horizontal="right" vertical="center"/>
    </xf>
    <xf numFmtId="10" fontId="13" fillId="0" borderId="42" xfId="8" applyNumberFormat="1" applyBorder="1" applyAlignment="1">
      <alignment horizontal="center" vertical="center"/>
    </xf>
    <xf numFmtId="2" fontId="13" fillId="2" borderId="43" xfId="8" applyNumberFormat="1" applyFill="1" applyBorder="1" applyAlignment="1" applyProtection="1">
      <alignment vertical="center"/>
      <protection locked="0"/>
    </xf>
    <xf numFmtId="10" fontId="13" fillId="6" borderId="44" xfId="8" applyNumberFormat="1" applyFont="1" applyFill="1" applyBorder="1" applyAlignment="1">
      <alignment vertical="center"/>
    </xf>
    <xf numFmtId="10" fontId="13" fillId="2" borderId="45" xfId="8" applyNumberFormat="1" applyFill="1" applyBorder="1" applyAlignment="1">
      <alignment vertical="center"/>
    </xf>
    <xf numFmtId="10" fontId="13" fillId="2" borderId="46" xfId="8" applyNumberFormat="1" applyFill="1" applyBorder="1" applyAlignment="1">
      <alignment vertical="center"/>
    </xf>
    <xf numFmtId="1" fontId="13" fillId="6" borderId="0" xfId="8" applyNumberFormat="1" applyFill="1" applyBorder="1" applyAlignment="1">
      <alignment horizontal="center" vertical="center"/>
    </xf>
    <xf numFmtId="2" fontId="13" fillId="6" borderId="0" xfId="8" applyNumberFormat="1" applyFill="1" applyBorder="1" applyAlignment="1">
      <alignment vertical="center"/>
    </xf>
    <xf numFmtId="169" fontId="13" fillId="6" borderId="0" xfId="8" applyNumberFormat="1" applyFill="1" applyBorder="1" applyAlignment="1">
      <alignment horizontal="right" vertical="center"/>
    </xf>
    <xf numFmtId="10" fontId="13" fillId="6" borderId="0" xfId="8" applyNumberFormat="1" applyFill="1" applyBorder="1" applyAlignment="1">
      <alignment horizontal="center" vertical="center"/>
    </xf>
    <xf numFmtId="2" fontId="13" fillId="6" borderId="0" xfId="8" applyNumberFormat="1" applyFill="1" applyBorder="1" applyAlignment="1" applyProtection="1">
      <alignment vertical="center"/>
      <protection locked="0"/>
    </xf>
    <xf numFmtId="2" fontId="13" fillId="0" borderId="0" xfId="8" applyNumberFormat="1" applyAlignment="1">
      <alignment horizontal="center"/>
    </xf>
    <xf numFmtId="2" fontId="10" fillId="0" borderId="30" xfId="8" applyNumberFormat="1" applyFont="1" applyBorder="1" applyAlignment="1">
      <alignment vertical="center"/>
    </xf>
    <xf numFmtId="2" fontId="13" fillId="0" borderId="31" xfId="8" applyNumberFormat="1" applyBorder="1" applyAlignment="1">
      <alignment vertical="center"/>
    </xf>
    <xf numFmtId="2" fontId="13" fillId="0" borderId="32" xfId="8" applyNumberFormat="1" applyBorder="1" applyAlignment="1">
      <alignment vertical="center"/>
    </xf>
    <xf numFmtId="2" fontId="10" fillId="7" borderId="47" xfId="8" applyNumberFormat="1" applyFont="1" applyFill="1" applyBorder="1" applyAlignment="1">
      <alignment vertical="center"/>
    </xf>
    <xf numFmtId="10" fontId="29" fillId="0" borderId="47" xfId="8" applyNumberFormat="1" applyFont="1" applyBorder="1" applyAlignment="1">
      <alignment horizontal="center" vertical="center"/>
    </xf>
    <xf numFmtId="2" fontId="10" fillId="2" borderId="47" xfId="8" applyNumberFormat="1" applyFont="1" applyFill="1" applyBorder="1" applyAlignment="1">
      <alignment vertical="center"/>
    </xf>
    <xf numFmtId="10" fontId="13" fillId="6" borderId="47" xfId="8" applyNumberFormat="1" applyFont="1" applyFill="1" applyBorder="1" applyAlignment="1">
      <alignment horizontal="centerContinuous" vertical="center"/>
    </xf>
    <xf numFmtId="10" fontId="13" fillId="2" borderId="47" xfId="8" applyNumberFormat="1" applyFont="1" applyFill="1" applyBorder="1" applyAlignment="1">
      <alignment vertical="center"/>
    </xf>
    <xf numFmtId="169" fontId="7" fillId="6" borderId="47" xfId="8" applyNumberFormat="1" applyFont="1" applyFill="1" applyBorder="1" applyAlignment="1">
      <alignment vertical="center"/>
    </xf>
    <xf numFmtId="2" fontId="8" fillId="7" borderId="30" xfId="8" applyNumberFormat="1" applyFont="1" applyFill="1" applyBorder="1" applyAlignment="1">
      <alignment horizontal="center" vertical="center"/>
    </xf>
    <xf numFmtId="43" fontId="24" fillId="6" borderId="30" xfId="9" applyFont="1" applyFill="1" applyBorder="1" applyAlignment="1">
      <alignment horizontal="center" vertical="center" shrinkToFit="1"/>
    </xf>
    <xf numFmtId="43" fontId="24" fillId="6" borderId="32" xfId="9" applyFont="1" applyFill="1" applyBorder="1" applyAlignment="1">
      <alignment horizontal="center" vertical="center" shrinkToFit="1"/>
    </xf>
    <xf numFmtId="2" fontId="10" fillId="0" borderId="30" xfId="8" applyNumberFormat="1" applyFont="1" applyBorder="1" applyAlignment="1">
      <alignment horizontal="left" vertical="center"/>
    </xf>
    <xf numFmtId="2" fontId="10" fillId="0" borderId="31" xfId="8" applyNumberFormat="1" applyFont="1" applyBorder="1" applyAlignment="1">
      <alignment horizontal="left" vertical="center"/>
    </xf>
    <xf numFmtId="2" fontId="10" fillId="0" borderId="32" xfId="8" applyNumberFormat="1" applyFont="1" applyBorder="1" applyAlignment="1">
      <alignment horizontal="left" vertical="center"/>
    </xf>
    <xf numFmtId="2" fontId="8" fillId="0" borderId="4" xfId="8" applyNumberFormat="1" applyFont="1" applyBorder="1" applyAlignment="1">
      <alignment horizontal="center" vertical="center"/>
    </xf>
    <xf numFmtId="2" fontId="13" fillId="0" borderId="11" xfId="8" applyNumberFormat="1" applyFont="1" applyBorder="1" applyAlignment="1">
      <alignment horizontal="centerContinuous" vertical="center"/>
    </xf>
    <xf numFmtId="10" fontId="13" fillId="2" borderId="11" xfId="8" applyNumberFormat="1" applyFill="1" applyBorder="1" applyAlignment="1">
      <alignment vertical="center"/>
    </xf>
    <xf numFmtId="2" fontId="10" fillId="0" borderId="0" xfId="8" applyNumberFormat="1" applyFont="1" applyBorder="1" applyAlignment="1">
      <alignment horizontal="centerContinuous"/>
    </xf>
    <xf numFmtId="2" fontId="13" fillId="0" borderId="7" xfId="8" applyNumberFormat="1" applyBorder="1"/>
    <xf numFmtId="2" fontId="13" fillId="0" borderId="7" xfId="8" applyNumberFormat="1" applyBorder="1" applyAlignment="1">
      <alignment horizontal="center"/>
    </xf>
    <xf numFmtId="2" fontId="13" fillId="0" borderId="7" xfId="8" applyNumberFormat="1" applyBorder="1" applyAlignment="1"/>
    <xf numFmtId="0" fontId="30" fillId="0" borderId="0" xfId="0" applyFont="1" applyAlignment="1"/>
    <xf numFmtId="0" fontId="31" fillId="0" borderId="0" xfId="10" applyFont="1" applyAlignment="1">
      <alignmen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29" fillId="0" borderId="6" xfId="0" applyFont="1" applyBorder="1" applyAlignment="1">
      <alignment horizontal="center" vertical="top" wrapText="1"/>
    </xf>
    <xf numFmtId="0" fontId="29" fillId="0" borderId="7" xfId="0" applyFont="1" applyBorder="1" applyAlignment="1">
      <alignment horizontal="center" vertical="top" wrapText="1"/>
    </xf>
    <xf numFmtId="0" fontId="29" fillId="0" borderId="17" xfId="0" applyFont="1" applyBorder="1" applyAlignment="1">
      <alignment horizontal="center" vertical="top" wrapText="1"/>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0" fillId="0" borderId="48" xfId="0" applyNumberFormat="1" applyBorder="1" applyAlignment="1">
      <alignment vertical="center"/>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0" borderId="49" xfId="0" applyFont="1" applyBorder="1" applyAlignment="1">
      <alignment vertical="center"/>
    </xf>
    <xf numFmtId="0" fontId="24" fillId="0" borderId="0" xfId="0" applyFont="1" applyAlignment="1">
      <alignment horizontal="center"/>
    </xf>
    <xf numFmtId="0" fontId="32" fillId="0" borderId="0" xfId="0" applyFont="1"/>
    <xf numFmtId="0" fontId="32" fillId="0" borderId="0" xfId="0" applyFont="1" applyAlignment="1">
      <alignment horizontal="centerContinuous"/>
    </xf>
    <xf numFmtId="0" fontId="24" fillId="0" borderId="0" xfId="0" applyFont="1" applyAlignment="1">
      <alignment horizontal="centerContinuous"/>
    </xf>
    <xf numFmtId="0" fontId="0" fillId="0" borderId="0" xfId="0" applyAlignment="1">
      <alignment horizontal="centerContinuous"/>
    </xf>
    <xf numFmtId="0" fontId="31" fillId="0" borderId="0" xfId="0" applyFont="1" applyAlignment="1">
      <alignment vertical="center"/>
    </xf>
    <xf numFmtId="0" fontId="9" fillId="8" borderId="8" xfId="0" applyFont="1" applyFill="1" applyBorder="1" applyAlignment="1">
      <alignment horizontal="left" vertical="center"/>
    </xf>
    <xf numFmtId="0" fontId="9" fillId="8" borderId="9" xfId="0" applyFont="1" applyFill="1" applyBorder="1" applyAlignment="1">
      <alignment horizontal="left" vertical="center"/>
    </xf>
    <xf numFmtId="0" fontId="9" fillId="8" borderId="10" xfId="0" applyFont="1" applyFill="1" applyBorder="1" applyAlignment="1">
      <alignment horizontal="left" vertical="center"/>
    </xf>
    <xf numFmtId="0" fontId="1" fillId="0" borderId="0" xfId="10"/>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10" applyAlignment="1">
      <alignment vertical="center"/>
    </xf>
    <xf numFmtId="0" fontId="0" fillId="0" borderId="0" xfId="0"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10" fontId="5" fillId="0" borderId="9" xfId="11" applyNumberFormat="1" applyFont="1" applyFill="1" applyBorder="1" applyAlignment="1">
      <alignment horizontal="center" vertical="center"/>
    </xf>
    <xf numFmtId="4" fontId="5" fillId="0" borderId="9" xfId="0" applyNumberFormat="1" applyFont="1" applyBorder="1" applyAlignment="1">
      <alignment vertical="center"/>
    </xf>
    <xf numFmtId="2" fontId="5" fillId="8" borderId="11" xfId="11" applyNumberFormat="1" applyFont="1" applyFill="1" applyBorder="1" applyAlignment="1">
      <alignment horizontal="center" vertical="center"/>
    </xf>
    <xf numFmtId="2" fontId="5" fillId="9" borderId="11" xfId="11" applyNumberFormat="1" applyFont="1" applyFill="1" applyBorder="1" applyAlignment="1">
      <alignment horizontal="center" vertical="center"/>
    </xf>
    <xf numFmtId="0" fontId="9" fillId="10" borderId="8" xfId="0" applyFont="1" applyFill="1" applyBorder="1" applyAlignment="1">
      <alignment horizontal="right" vertical="center"/>
    </xf>
    <xf numFmtId="0" fontId="9" fillId="10" borderId="9" xfId="0" applyFont="1" applyFill="1" applyBorder="1" applyAlignment="1">
      <alignment horizontal="right" vertical="center"/>
    </xf>
    <xf numFmtId="2" fontId="9" fillId="0" borderId="11" xfId="11" applyNumberFormat="1" applyFont="1" applyFill="1" applyBorder="1" applyAlignment="1">
      <alignment horizontal="center"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10" fontId="5" fillId="0" borderId="52" xfId="11" applyNumberFormat="1" applyFont="1" applyFill="1" applyBorder="1" applyAlignment="1">
      <alignment horizontal="center" vertical="center"/>
    </xf>
    <xf numFmtId="4" fontId="5" fillId="0" borderId="52" xfId="0" applyNumberFormat="1" applyFont="1" applyBorder="1" applyAlignment="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9" fillId="8" borderId="8" xfId="0" applyFont="1" applyFill="1" applyBorder="1" applyAlignment="1">
      <alignment horizontal="left" vertical="center" wrapText="1"/>
    </xf>
    <xf numFmtId="0" fontId="9" fillId="8" borderId="9" xfId="0" applyFont="1" applyFill="1" applyBorder="1" applyAlignment="1">
      <alignment horizontal="left" vertical="center" wrapText="1"/>
    </xf>
    <xf numFmtId="0" fontId="9" fillId="8" borderId="10" xfId="0" applyFont="1" applyFill="1" applyBorder="1" applyAlignment="1">
      <alignment horizontal="left" vertical="center" wrapText="1"/>
    </xf>
    <xf numFmtId="4" fontId="5" fillId="0" borderId="10" xfId="0" applyNumberFormat="1" applyFont="1" applyBorder="1" applyAlignment="1">
      <alignment vertical="center"/>
    </xf>
    <xf numFmtId="0" fontId="9" fillId="10" borderId="10" xfId="0" applyFont="1" applyFill="1" applyBorder="1" applyAlignment="1">
      <alignment horizontal="right" vertical="center"/>
    </xf>
    <xf numFmtId="0" fontId="33" fillId="0" borderId="2" xfId="0" applyFont="1" applyBorder="1"/>
    <xf numFmtId="0" fontId="8" fillId="0" borderId="2" xfId="0" applyFont="1" applyBorder="1"/>
    <xf numFmtId="0" fontId="2" fillId="0" borderId="2" xfId="0" applyFont="1" applyBorder="1"/>
    <xf numFmtId="0" fontId="2" fillId="0" borderId="2" xfId="0" applyFont="1" applyBorder="1" applyAlignment="1">
      <alignment horizontal="center" vertical="center" wrapText="1"/>
    </xf>
    <xf numFmtId="2" fontId="33" fillId="0" borderId="2" xfId="0" applyNumberFormat="1" applyFont="1" applyBorder="1" applyAlignment="1">
      <alignment horizontal="center"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0" fontId="0" fillId="0" borderId="24" xfId="0" applyBorder="1"/>
    <xf numFmtId="0" fontId="9" fillId="0" borderId="25" xfId="0" applyFont="1" applyBorder="1" applyAlignment="1">
      <alignment horizontal="right" vertical="center"/>
    </xf>
    <xf numFmtId="0" fontId="9" fillId="0" borderId="31" xfId="0" applyFont="1" applyBorder="1" applyAlignment="1">
      <alignment horizontal="center"/>
    </xf>
    <xf numFmtId="49" fontId="9" fillId="0" borderId="26" xfId="0" applyNumberFormat="1" applyFont="1" applyBorder="1" applyAlignment="1">
      <alignment horizontal="left" vertical="center"/>
    </xf>
    <xf numFmtId="0" fontId="34" fillId="0" borderId="22" xfId="0" applyFont="1" applyBorder="1" applyAlignment="1">
      <alignment horizontal="center" vertical="center"/>
    </xf>
    <xf numFmtId="0" fontId="9" fillId="0" borderId="33" xfId="0" applyFont="1" applyBorder="1" applyAlignment="1">
      <alignment horizontal="right" vertical="center"/>
    </xf>
    <xf numFmtId="49" fontId="29" fillId="0" borderId="26" xfId="0" applyNumberFormat="1" applyFont="1" applyBorder="1" applyAlignment="1">
      <alignment horizontal="center" vertical="center"/>
    </xf>
    <xf numFmtId="49" fontId="9" fillId="0" borderId="26" xfId="0" applyNumberFormat="1" applyFont="1" applyBorder="1" applyAlignment="1">
      <alignment horizontal="center" vertical="center"/>
    </xf>
    <xf numFmtId="0" fontId="0" fillId="0" borderId="26" xfId="0" applyBorder="1" applyAlignment="1">
      <alignment horizontal="center" vertical="center"/>
    </xf>
    <xf numFmtId="49" fontId="9" fillId="0" borderId="0" xfId="0" applyNumberFormat="1" applyFont="1" applyAlignment="1">
      <alignment horizontal="left" vertical="center"/>
    </xf>
    <xf numFmtId="0" fontId="2" fillId="0" borderId="53" xfId="0" applyFont="1" applyBorder="1" applyAlignment="1">
      <alignment horizontal="center" vertical="center"/>
    </xf>
    <xf numFmtId="0" fontId="9" fillId="0" borderId="54" xfId="0" applyFont="1" applyBorder="1" applyAlignment="1">
      <alignment horizontal="right" vertical="center"/>
    </xf>
    <xf numFmtId="49" fontId="29" fillId="0" borderId="24" xfId="0" applyNumberFormat="1" applyFont="1" applyBorder="1" applyAlignment="1">
      <alignment horizontal="center" vertical="center"/>
    </xf>
    <xf numFmtId="0" fontId="0" fillId="0" borderId="24" xfId="0" applyBorder="1" applyAlignment="1">
      <alignment horizontal="center" vertical="center"/>
    </xf>
    <xf numFmtId="49" fontId="9" fillId="0" borderId="24" xfId="0" applyNumberFormat="1" applyFont="1" applyBorder="1" applyAlignment="1">
      <alignment horizontal="left" vertical="center"/>
    </xf>
    <xf numFmtId="0" fontId="2" fillId="0" borderId="55" xfId="0" applyFont="1" applyBorder="1" applyAlignment="1">
      <alignment horizontal="center" vertical="center"/>
    </xf>
    <xf numFmtId="0" fontId="9" fillId="0" borderId="0" xfId="0" applyFont="1" applyAlignment="1">
      <alignment horizontal="right" vertical="center"/>
    </xf>
    <xf numFmtId="49" fontId="29" fillId="0" borderId="0" xfId="0" applyNumberFormat="1" applyFont="1" applyAlignment="1">
      <alignment horizontal="center" vertical="center"/>
    </xf>
    <xf numFmtId="0" fontId="0" fillId="0" borderId="0" xfId="0" applyAlignment="1">
      <alignment horizontal="center" vertical="center"/>
    </xf>
    <xf numFmtId="49" fontId="9" fillId="0" borderId="0" xfId="0" applyNumberFormat="1" applyFont="1" applyAlignment="1">
      <alignment horizontal="left" vertical="center"/>
    </xf>
    <xf numFmtId="0" fontId="9" fillId="0" borderId="0" xfId="0" applyFont="1" applyAlignment="1">
      <alignment vertical="center"/>
    </xf>
    <xf numFmtId="0" fontId="9" fillId="12" borderId="56" xfId="0" applyFont="1" applyFill="1" applyBorder="1" applyAlignment="1">
      <alignment horizontal="center" vertical="center"/>
    </xf>
    <xf numFmtId="0" fontId="9" fillId="12" borderId="57" xfId="0" applyFont="1" applyFill="1" applyBorder="1" applyAlignment="1">
      <alignment horizontal="center" vertical="center"/>
    </xf>
    <xf numFmtId="10" fontId="9" fillId="12" borderId="58" xfId="0" applyNumberFormat="1" applyFont="1" applyFill="1" applyBorder="1" applyAlignment="1">
      <alignment horizontal="center" vertical="center"/>
    </xf>
    <xf numFmtId="0" fontId="9" fillId="0" borderId="0" xfId="0" applyFont="1"/>
    <xf numFmtId="0" fontId="9" fillId="12" borderId="59" xfId="0" applyFont="1" applyFill="1" applyBorder="1" applyAlignment="1">
      <alignment horizontal="center" vertical="center"/>
    </xf>
    <xf numFmtId="0" fontId="9" fillId="12" borderId="60" xfId="0" applyFont="1" applyFill="1" applyBorder="1" applyAlignment="1">
      <alignment horizontal="center" vertical="center"/>
    </xf>
    <xf numFmtId="10" fontId="9" fillId="12" borderId="61" xfId="0" applyNumberFormat="1" applyFont="1" applyFill="1" applyBorder="1" applyAlignment="1">
      <alignment horizontal="center" vertical="center"/>
    </xf>
    <xf numFmtId="0" fontId="0" fillId="0" borderId="0" xfId="0" applyAlignment="1">
      <alignment horizontal="left"/>
    </xf>
    <xf numFmtId="0" fontId="9" fillId="0" borderId="4" xfId="0" applyFont="1" applyBorder="1" applyAlignment="1">
      <alignment horizontal="center" vertical="center"/>
    </xf>
    <xf numFmtId="0" fontId="10" fillId="0" borderId="11" xfId="0" applyFont="1" applyBorder="1" applyAlignment="1">
      <alignment horizontal="center"/>
    </xf>
    <xf numFmtId="49" fontId="9" fillId="0" borderId="0" xfId="0" applyNumberFormat="1" applyFont="1" applyFill="1" applyBorder="1" applyAlignment="1">
      <alignment horizontal="distributed" vertical="center" wrapText="1" readingOrder="1"/>
    </xf>
    <xf numFmtId="49" fontId="3" fillId="0" borderId="0" xfId="0" applyNumberFormat="1" applyFont="1" applyFill="1" applyBorder="1" applyAlignment="1">
      <alignment horizontal="distributed" vertical="center" wrapText="1" readingOrder="1"/>
    </xf>
    <xf numFmtId="0" fontId="7" fillId="0" borderId="0" xfId="0" applyNumberFormat="1" applyFont="1" applyFill="1" applyBorder="1" applyAlignment="1" applyProtection="1">
      <alignment horizontal="distributed" vertical="center" wrapText="1" readingOrder="1"/>
      <protection locked="0"/>
    </xf>
    <xf numFmtId="0" fontId="7" fillId="0" borderId="0" xfId="0" applyNumberFormat="1" applyFont="1" applyFill="1" applyBorder="1" applyAlignment="1" applyProtection="1">
      <alignment horizontal="distributed" vertical="top" wrapText="1" readingOrder="1"/>
      <protection locked="0"/>
    </xf>
    <xf numFmtId="0" fontId="7" fillId="0" borderId="0" xfId="0" applyNumberFormat="1" applyFont="1" applyBorder="1" applyAlignment="1" applyProtection="1">
      <alignment horizontal="distributed" vertical="center" wrapText="1" readingOrder="1"/>
      <protection locked="0"/>
    </xf>
    <xf numFmtId="0" fontId="7" fillId="0" borderId="0" xfId="3" applyFont="1" applyFill="1" applyBorder="1" applyAlignment="1">
      <alignment horizontal="center" vertical="center"/>
    </xf>
    <xf numFmtId="0" fontId="10" fillId="0" borderId="0" xfId="8" applyNumberFormat="1" applyFont="1" applyBorder="1" applyAlignment="1" applyProtection="1">
      <alignment horizontal="left"/>
    </xf>
    <xf numFmtId="2" fontId="13" fillId="0" borderId="0" xfId="8" applyNumberFormat="1" applyFont="1" applyBorder="1" applyAlignment="1" applyProtection="1">
      <alignment horizontal="left"/>
    </xf>
    <xf numFmtId="169" fontId="10" fillId="0" borderId="31" xfId="8" applyNumberFormat="1" applyFont="1" applyFill="1" applyBorder="1" applyAlignment="1">
      <alignment horizontal="right" vertical="center"/>
    </xf>
    <xf numFmtId="10" fontId="13" fillId="0" borderId="11" xfId="8" applyNumberFormat="1" applyBorder="1" applyAlignment="1">
      <alignment horizontal="center" vertical="center"/>
    </xf>
  </cellXfs>
  <cellStyles count="12">
    <cellStyle name="Moeda" xfId="2" builtinId="4"/>
    <cellStyle name="Normal" xfId="0" builtinId="0"/>
    <cellStyle name="Normal 10" xfId="3"/>
    <cellStyle name="Normal 5" xfId="10"/>
    <cellStyle name="Normal 7" xfId="7"/>
    <cellStyle name="Normal_ORÇAMENTO-HAB" xfId="4"/>
    <cellStyle name="Normal_Plan1" xfId="8"/>
    <cellStyle name="Normal_Planilha - Barros União - Nova_Rerra" xfId="5"/>
    <cellStyle name="Normal_SSA.RSS" xfId="6"/>
    <cellStyle name="Porcentagem 3" xfId="11"/>
    <cellStyle name="Separador de milhares" xfId="1" builtinId="3"/>
    <cellStyle name="Separador de milhares_Estradas Vicinais - 2014"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95250</xdr:colOff>
      <xdr:row>0</xdr:row>
      <xdr:rowOff>9525</xdr:rowOff>
    </xdr:from>
    <xdr:to>
      <xdr:col>2</xdr:col>
      <xdr:colOff>600075</xdr:colOff>
      <xdr:row>4</xdr:row>
      <xdr:rowOff>19050</xdr:rowOff>
    </xdr:to>
    <xdr:pic>
      <xdr:nvPicPr>
        <xdr:cNvPr id="2" name="Picture 2"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314450" y="9525"/>
          <a:ext cx="504825" cy="76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95251</xdr:colOff>
      <xdr:row>0</xdr:row>
      <xdr:rowOff>152400</xdr:rowOff>
    </xdr:from>
    <xdr:to>
      <xdr:col>2</xdr:col>
      <xdr:colOff>666751</xdr:colOff>
      <xdr:row>5</xdr:row>
      <xdr:rowOff>0</xdr:rowOff>
    </xdr:to>
    <xdr:pic>
      <xdr:nvPicPr>
        <xdr:cNvPr id="2" name="Picture 2"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2362201" y="152400"/>
          <a:ext cx="571500" cy="76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666750</xdr:colOff>
      <xdr:row>27</xdr:row>
      <xdr:rowOff>161925</xdr:rowOff>
    </xdr:from>
    <xdr:to>
      <xdr:col>2045</xdr:col>
      <xdr:colOff>447675</xdr:colOff>
      <xdr:row>27</xdr:row>
      <xdr:rowOff>352425</xdr:rowOff>
    </xdr:to>
    <xdr:pic>
      <xdr:nvPicPr>
        <xdr:cNvPr id="2" name="Imagem 1"/>
        <xdr:cNvPicPr>
          <a:picLocks noChangeAspect="1"/>
        </xdr:cNvPicPr>
      </xdr:nvPicPr>
      <xdr:blipFill>
        <a:blip xmlns:r="http://schemas.openxmlformats.org/officeDocument/2006/relationships" r:embed="rId1" cstate="print"/>
        <a:srcRect/>
        <a:stretch>
          <a:fillRect/>
        </a:stretch>
      </xdr:blipFill>
      <xdr:spPr bwMode="auto">
        <a:xfrm>
          <a:off x="2933700" y="5219700"/>
          <a:ext cx="1248460800" cy="190500"/>
        </a:xfrm>
        <a:prstGeom prst="rect">
          <a:avLst/>
        </a:prstGeom>
        <a:noFill/>
        <a:ln w="9525">
          <a:noFill/>
          <a:miter lim="800000"/>
          <a:headEnd/>
          <a:tailEnd/>
        </a:ln>
      </xdr:spPr>
    </xdr:pic>
    <xdr:clientData/>
  </xdr:twoCellAnchor>
  <xdr:twoCellAnchor editAs="oneCell">
    <xdr:from>
      <xdr:col>4</xdr:col>
      <xdr:colOff>485775</xdr:colOff>
      <xdr:row>28</xdr:row>
      <xdr:rowOff>28575</xdr:rowOff>
    </xdr:from>
    <xdr:to>
      <xdr:col>421</xdr:col>
      <xdr:colOff>0</xdr:colOff>
      <xdr:row>29</xdr:row>
      <xdr:rowOff>0</xdr:rowOff>
    </xdr:to>
    <xdr:pic>
      <xdr:nvPicPr>
        <xdr:cNvPr id="3" name="Imagem 2"/>
        <xdr:cNvPicPr>
          <a:picLocks noChangeAspect="1"/>
        </xdr:cNvPicPr>
      </xdr:nvPicPr>
      <xdr:blipFill>
        <a:blip xmlns:r="http://schemas.openxmlformats.org/officeDocument/2006/relationships" r:embed="rId2" cstate="print"/>
        <a:srcRect/>
        <a:stretch>
          <a:fillRect/>
        </a:stretch>
      </xdr:blipFill>
      <xdr:spPr bwMode="auto">
        <a:xfrm>
          <a:off x="2324100" y="25088850"/>
          <a:ext cx="3581400" cy="2305050"/>
        </a:xfrm>
        <a:prstGeom prst="rect">
          <a:avLst/>
        </a:prstGeom>
        <a:noFill/>
        <a:ln w="9525">
          <a:noFill/>
          <a:miter lim="800000"/>
          <a:headEnd/>
          <a:tailEnd/>
        </a:ln>
      </xdr:spPr>
    </xdr:pic>
    <xdr:clientData/>
  </xdr:twoCellAnchor>
  <xdr:twoCellAnchor>
    <xdr:from>
      <xdr:col>0</xdr:col>
      <xdr:colOff>9525</xdr:colOff>
      <xdr:row>0</xdr:row>
      <xdr:rowOff>9525</xdr:rowOff>
    </xdr:from>
    <xdr:to>
      <xdr:col>1</xdr:col>
      <xdr:colOff>323850</xdr:colOff>
      <xdr:row>4</xdr:row>
      <xdr:rowOff>19050</xdr:rowOff>
    </xdr:to>
    <xdr:pic>
      <xdr:nvPicPr>
        <xdr:cNvPr id="4" name="Picture 2" descr="Brasao com 9 distritos"/>
        <xdr:cNvPicPr>
          <a:picLocks noChangeAspect="1" noChangeArrowheads="1"/>
        </xdr:cNvPicPr>
      </xdr:nvPicPr>
      <xdr:blipFill>
        <a:blip xmlns:r="http://schemas.openxmlformats.org/officeDocument/2006/relationships" r:embed="rId3" cstate="print"/>
        <a:srcRect/>
        <a:stretch>
          <a:fillRect/>
        </a:stretch>
      </xdr:blipFill>
      <xdr:spPr bwMode="auto">
        <a:xfrm>
          <a:off x="9525" y="9525"/>
          <a:ext cx="438150" cy="742950"/>
        </a:xfrm>
        <a:prstGeom prst="rect">
          <a:avLst/>
        </a:prstGeom>
        <a:noFill/>
        <a:ln w="9525">
          <a:noFill/>
          <a:miter lim="800000"/>
          <a:headEnd/>
          <a:tailEnd/>
        </a:ln>
      </xdr:spPr>
    </xdr:pic>
    <xdr:clientData/>
  </xdr:twoCellAnchor>
  <xdr:twoCellAnchor editAs="oneCell">
    <xdr:from>
      <xdr:col>4</xdr:col>
      <xdr:colOff>276225</xdr:colOff>
      <xdr:row>37</xdr:row>
      <xdr:rowOff>57150</xdr:rowOff>
    </xdr:from>
    <xdr:to>
      <xdr:col>1136</xdr:col>
      <xdr:colOff>0</xdr:colOff>
      <xdr:row>38</xdr:row>
      <xdr:rowOff>28575</xdr:rowOff>
    </xdr:to>
    <xdr:pic>
      <xdr:nvPicPr>
        <xdr:cNvPr id="5" name="Imagem 1"/>
        <xdr:cNvPicPr>
          <a:picLocks noChangeAspect="1"/>
        </xdr:cNvPicPr>
      </xdr:nvPicPr>
      <xdr:blipFill>
        <a:blip xmlns:r="http://schemas.openxmlformats.org/officeDocument/2006/relationships" r:embed="rId4" cstate="print"/>
        <a:srcRect/>
        <a:stretch>
          <a:fillRect/>
        </a:stretch>
      </xdr:blipFill>
      <xdr:spPr bwMode="auto">
        <a:xfrm>
          <a:off x="2114550" y="34804350"/>
          <a:ext cx="3038475" cy="1714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19050</xdr:rowOff>
    </xdr:from>
    <xdr:to>
      <xdr:col>1</xdr:col>
      <xdr:colOff>314325</xdr:colOff>
      <xdr:row>2</xdr:row>
      <xdr:rowOff>114300</xdr:rowOff>
    </xdr:to>
    <xdr:pic>
      <xdr:nvPicPr>
        <xdr:cNvPr id="2" name="Picture 2"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238250" y="19050"/>
          <a:ext cx="285750"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4</xdr:row>
      <xdr:rowOff>123825</xdr:rowOff>
    </xdr:from>
    <xdr:to>
      <xdr:col>13</xdr:col>
      <xdr:colOff>0</xdr:colOff>
      <xdr:row>4</xdr:row>
      <xdr:rowOff>123825</xdr:rowOff>
    </xdr:to>
    <xdr:sp macro="" textlink="">
      <xdr:nvSpPr>
        <xdr:cNvPr id="2" name="Line 1"/>
        <xdr:cNvSpPr>
          <a:spLocks noChangeShapeType="1"/>
        </xdr:cNvSpPr>
      </xdr:nvSpPr>
      <xdr:spPr bwMode="auto">
        <a:xfrm>
          <a:off x="8086725" y="1181100"/>
          <a:ext cx="0" cy="0"/>
        </a:xfrm>
        <a:prstGeom prst="line">
          <a:avLst/>
        </a:prstGeom>
        <a:noFill/>
        <a:ln w="1">
          <a:noFill/>
          <a:round/>
          <a:headEnd/>
          <a:tailEnd/>
        </a:ln>
      </xdr:spPr>
    </xdr:sp>
    <xdr:clientData/>
  </xdr:twoCellAnchor>
  <xdr:twoCellAnchor>
    <xdr:from>
      <xdr:col>13</xdr:col>
      <xdr:colOff>0</xdr:colOff>
      <xdr:row>5</xdr:row>
      <xdr:rowOff>114300</xdr:rowOff>
    </xdr:from>
    <xdr:to>
      <xdr:col>13</xdr:col>
      <xdr:colOff>0</xdr:colOff>
      <xdr:row>5</xdr:row>
      <xdr:rowOff>114300</xdr:rowOff>
    </xdr:to>
    <xdr:sp macro="" textlink="">
      <xdr:nvSpPr>
        <xdr:cNvPr id="3" name="Line 2"/>
        <xdr:cNvSpPr>
          <a:spLocks noChangeShapeType="1"/>
        </xdr:cNvSpPr>
      </xdr:nvSpPr>
      <xdr:spPr bwMode="auto">
        <a:xfrm>
          <a:off x="8086725" y="1323975"/>
          <a:ext cx="0" cy="0"/>
        </a:xfrm>
        <a:prstGeom prst="line">
          <a:avLst/>
        </a:prstGeom>
        <a:noFill/>
        <a:ln w="9525">
          <a:solidFill>
            <a:srgbClr val="000000"/>
          </a:solidFill>
          <a:round/>
          <a:headEnd/>
          <a:tailEnd/>
        </a:ln>
      </xdr:spPr>
    </xdr:sp>
    <xdr:clientData/>
  </xdr:twoCellAnchor>
  <xdr:twoCellAnchor>
    <xdr:from>
      <xdr:col>13</xdr:col>
      <xdr:colOff>0</xdr:colOff>
      <xdr:row>5</xdr:row>
      <xdr:rowOff>114300</xdr:rowOff>
    </xdr:from>
    <xdr:to>
      <xdr:col>13</xdr:col>
      <xdr:colOff>0</xdr:colOff>
      <xdr:row>5</xdr:row>
      <xdr:rowOff>114300</xdr:rowOff>
    </xdr:to>
    <xdr:sp macro="" textlink="">
      <xdr:nvSpPr>
        <xdr:cNvPr id="4" name="Line 3"/>
        <xdr:cNvSpPr>
          <a:spLocks noChangeShapeType="1"/>
        </xdr:cNvSpPr>
      </xdr:nvSpPr>
      <xdr:spPr bwMode="auto">
        <a:xfrm>
          <a:off x="8086725" y="1323975"/>
          <a:ext cx="0" cy="0"/>
        </a:xfrm>
        <a:prstGeom prst="line">
          <a:avLst/>
        </a:prstGeom>
        <a:noFill/>
        <a:ln w="9525">
          <a:solidFill>
            <a:srgbClr val="000000"/>
          </a:solidFill>
          <a:round/>
          <a:headEnd/>
          <a:tailEnd/>
        </a:ln>
      </xdr:spPr>
    </xdr:sp>
    <xdr:clientData/>
  </xdr:twoCellAnchor>
  <xdr:twoCellAnchor>
    <xdr:from>
      <xdr:col>13</xdr:col>
      <xdr:colOff>0</xdr:colOff>
      <xdr:row>5</xdr:row>
      <xdr:rowOff>114300</xdr:rowOff>
    </xdr:from>
    <xdr:to>
      <xdr:col>13</xdr:col>
      <xdr:colOff>0</xdr:colOff>
      <xdr:row>5</xdr:row>
      <xdr:rowOff>114300</xdr:rowOff>
    </xdr:to>
    <xdr:sp macro="" textlink="">
      <xdr:nvSpPr>
        <xdr:cNvPr id="5" name="Line 4"/>
        <xdr:cNvSpPr>
          <a:spLocks noChangeShapeType="1"/>
        </xdr:cNvSpPr>
      </xdr:nvSpPr>
      <xdr:spPr bwMode="auto">
        <a:xfrm flipV="1">
          <a:off x="8086725" y="1323975"/>
          <a:ext cx="0" cy="0"/>
        </a:xfrm>
        <a:prstGeom prst="line">
          <a:avLst/>
        </a:prstGeom>
        <a:noFill/>
        <a:ln w="9525">
          <a:solidFill>
            <a:srgbClr val="000000"/>
          </a:solidFill>
          <a:round/>
          <a:headEnd/>
          <a:tailEnd/>
        </a:ln>
      </xdr:spPr>
    </xdr:sp>
    <xdr:clientData/>
  </xdr:twoCellAnchor>
  <xdr:twoCellAnchor>
    <xdr:from>
      <xdr:col>11</xdr:col>
      <xdr:colOff>495300</xdr:colOff>
      <xdr:row>5</xdr:row>
      <xdr:rowOff>123825</xdr:rowOff>
    </xdr:from>
    <xdr:to>
      <xdr:col>13</xdr:col>
      <xdr:colOff>0</xdr:colOff>
      <xdr:row>5</xdr:row>
      <xdr:rowOff>123825</xdr:rowOff>
    </xdr:to>
    <xdr:sp macro="" textlink="">
      <xdr:nvSpPr>
        <xdr:cNvPr id="6" name="Line 5"/>
        <xdr:cNvSpPr>
          <a:spLocks noChangeShapeType="1"/>
        </xdr:cNvSpPr>
      </xdr:nvSpPr>
      <xdr:spPr bwMode="auto">
        <a:xfrm flipV="1">
          <a:off x="7486650" y="1333500"/>
          <a:ext cx="600075" cy="0"/>
        </a:xfrm>
        <a:prstGeom prst="line">
          <a:avLst/>
        </a:prstGeom>
        <a:noFill/>
        <a:ln w="1">
          <a:noFill/>
          <a:round/>
          <a:headEnd/>
          <a:tailEnd/>
        </a:ln>
      </xdr:spPr>
    </xdr:sp>
    <xdr:clientData/>
  </xdr:twoCellAnchor>
  <xdr:twoCellAnchor>
    <xdr:from>
      <xdr:col>4</xdr:col>
      <xdr:colOff>0</xdr:colOff>
      <xdr:row>5</xdr:row>
      <xdr:rowOff>142875</xdr:rowOff>
    </xdr:from>
    <xdr:to>
      <xdr:col>10</xdr:col>
      <xdr:colOff>609600</xdr:colOff>
      <xdr:row>5</xdr:row>
      <xdr:rowOff>142875</xdr:rowOff>
    </xdr:to>
    <xdr:sp macro="" textlink="">
      <xdr:nvSpPr>
        <xdr:cNvPr id="7" name="Line 6"/>
        <xdr:cNvSpPr>
          <a:spLocks noChangeShapeType="1"/>
        </xdr:cNvSpPr>
      </xdr:nvSpPr>
      <xdr:spPr bwMode="auto">
        <a:xfrm>
          <a:off x="1819275" y="1352550"/>
          <a:ext cx="5172075" cy="0"/>
        </a:xfrm>
        <a:prstGeom prst="line">
          <a:avLst/>
        </a:prstGeom>
        <a:noFill/>
        <a:ln w="1">
          <a:noFill/>
          <a:round/>
          <a:headEnd/>
          <a:tailEnd/>
        </a:ln>
      </xdr:spPr>
    </xdr:sp>
    <xdr:clientData/>
  </xdr:twoCellAnchor>
  <xdr:twoCellAnchor>
    <xdr:from>
      <xdr:col>13</xdr:col>
      <xdr:colOff>0</xdr:colOff>
      <xdr:row>3</xdr:row>
      <xdr:rowOff>0</xdr:rowOff>
    </xdr:from>
    <xdr:to>
      <xdr:col>13</xdr:col>
      <xdr:colOff>0</xdr:colOff>
      <xdr:row>3</xdr:row>
      <xdr:rowOff>0</xdr:rowOff>
    </xdr:to>
    <xdr:sp macro="" textlink="">
      <xdr:nvSpPr>
        <xdr:cNvPr id="8" name="Line 7"/>
        <xdr:cNvSpPr>
          <a:spLocks noChangeShapeType="1"/>
        </xdr:cNvSpPr>
      </xdr:nvSpPr>
      <xdr:spPr bwMode="auto">
        <a:xfrm>
          <a:off x="8086725" y="904875"/>
          <a:ext cx="0" cy="0"/>
        </a:xfrm>
        <a:prstGeom prst="line">
          <a:avLst/>
        </a:prstGeom>
        <a:noFill/>
        <a:ln w="1">
          <a:noFill/>
          <a:round/>
          <a:headEnd/>
          <a:tailEnd/>
        </a:ln>
      </xdr:spPr>
    </xdr:sp>
    <xdr:clientData/>
  </xdr:twoCellAnchor>
  <xdr:twoCellAnchor>
    <xdr:from>
      <xdr:col>1</xdr:col>
      <xdr:colOff>38101</xdr:colOff>
      <xdr:row>0</xdr:row>
      <xdr:rowOff>47625</xdr:rowOff>
    </xdr:from>
    <xdr:to>
      <xdr:col>1</xdr:col>
      <xdr:colOff>514351</xdr:colOff>
      <xdr:row>1</xdr:row>
      <xdr:rowOff>257175</xdr:rowOff>
    </xdr:to>
    <xdr:pic>
      <xdr:nvPicPr>
        <xdr:cNvPr id="9" name="Picture 2"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647701" y="47625"/>
          <a:ext cx="476250" cy="4381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4</xdr:row>
      <xdr:rowOff>123825</xdr:rowOff>
    </xdr:from>
    <xdr:to>
      <xdr:col>13</xdr:col>
      <xdr:colOff>0</xdr:colOff>
      <xdr:row>4</xdr:row>
      <xdr:rowOff>123825</xdr:rowOff>
    </xdr:to>
    <xdr:sp macro="" textlink="">
      <xdr:nvSpPr>
        <xdr:cNvPr id="2" name="Line 1"/>
        <xdr:cNvSpPr>
          <a:spLocks noChangeShapeType="1"/>
        </xdr:cNvSpPr>
      </xdr:nvSpPr>
      <xdr:spPr bwMode="auto">
        <a:xfrm>
          <a:off x="8086725" y="1181100"/>
          <a:ext cx="0" cy="0"/>
        </a:xfrm>
        <a:prstGeom prst="line">
          <a:avLst/>
        </a:prstGeom>
        <a:noFill/>
        <a:ln w="1">
          <a:noFill/>
          <a:round/>
          <a:headEnd/>
          <a:tailEnd/>
        </a:ln>
      </xdr:spPr>
    </xdr:sp>
    <xdr:clientData/>
  </xdr:twoCellAnchor>
  <xdr:twoCellAnchor>
    <xdr:from>
      <xdr:col>13</xdr:col>
      <xdr:colOff>0</xdr:colOff>
      <xdr:row>8</xdr:row>
      <xdr:rowOff>114300</xdr:rowOff>
    </xdr:from>
    <xdr:to>
      <xdr:col>13</xdr:col>
      <xdr:colOff>0</xdr:colOff>
      <xdr:row>8</xdr:row>
      <xdr:rowOff>114300</xdr:rowOff>
    </xdr:to>
    <xdr:sp macro="" textlink="">
      <xdr:nvSpPr>
        <xdr:cNvPr id="3" name="Line 2"/>
        <xdr:cNvSpPr>
          <a:spLocks noChangeShapeType="1"/>
        </xdr:cNvSpPr>
      </xdr:nvSpPr>
      <xdr:spPr bwMode="auto">
        <a:xfrm>
          <a:off x="8086725" y="1895475"/>
          <a:ext cx="0" cy="0"/>
        </a:xfrm>
        <a:prstGeom prst="line">
          <a:avLst/>
        </a:prstGeom>
        <a:noFill/>
        <a:ln w="9525">
          <a:solidFill>
            <a:srgbClr val="000000"/>
          </a:solidFill>
          <a:round/>
          <a:headEnd/>
          <a:tailEnd/>
        </a:ln>
      </xdr:spPr>
    </xdr:sp>
    <xdr:clientData/>
  </xdr:twoCellAnchor>
  <xdr:twoCellAnchor>
    <xdr:from>
      <xdr:col>13</xdr:col>
      <xdr:colOff>0</xdr:colOff>
      <xdr:row>8</xdr:row>
      <xdr:rowOff>114300</xdr:rowOff>
    </xdr:from>
    <xdr:to>
      <xdr:col>13</xdr:col>
      <xdr:colOff>0</xdr:colOff>
      <xdr:row>8</xdr:row>
      <xdr:rowOff>114300</xdr:rowOff>
    </xdr:to>
    <xdr:sp macro="" textlink="">
      <xdr:nvSpPr>
        <xdr:cNvPr id="4" name="Line 3"/>
        <xdr:cNvSpPr>
          <a:spLocks noChangeShapeType="1"/>
        </xdr:cNvSpPr>
      </xdr:nvSpPr>
      <xdr:spPr bwMode="auto">
        <a:xfrm>
          <a:off x="8086725" y="1895475"/>
          <a:ext cx="0" cy="0"/>
        </a:xfrm>
        <a:prstGeom prst="line">
          <a:avLst/>
        </a:prstGeom>
        <a:noFill/>
        <a:ln w="9525">
          <a:solidFill>
            <a:srgbClr val="000000"/>
          </a:solidFill>
          <a:round/>
          <a:headEnd/>
          <a:tailEnd/>
        </a:ln>
      </xdr:spPr>
    </xdr:sp>
    <xdr:clientData/>
  </xdr:twoCellAnchor>
  <xdr:twoCellAnchor>
    <xdr:from>
      <xdr:col>13</xdr:col>
      <xdr:colOff>0</xdr:colOff>
      <xdr:row>8</xdr:row>
      <xdr:rowOff>114300</xdr:rowOff>
    </xdr:from>
    <xdr:to>
      <xdr:col>13</xdr:col>
      <xdr:colOff>0</xdr:colOff>
      <xdr:row>8</xdr:row>
      <xdr:rowOff>114300</xdr:rowOff>
    </xdr:to>
    <xdr:sp macro="" textlink="">
      <xdr:nvSpPr>
        <xdr:cNvPr id="5" name="Line 4"/>
        <xdr:cNvSpPr>
          <a:spLocks noChangeShapeType="1"/>
        </xdr:cNvSpPr>
      </xdr:nvSpPr>
      <xdr:spPr bwMode="auto">
        <a:xfrm flipV="1">
          <a:off x="8086725" y="1895475"/>
          <a:ext cx="0" cy="0"/>
        </a:xfrm>
        <a:prstGeom prst="line">
          <a:avLst/>
        </a:prstGeom>
        <a:noFill/>
        <a:ln w="9525">
          <a:solidFill>
            <a:srgbClr val="000000"/>
          </a:solidFill>
          <a:round/>
          <a:headEnd/>
          <a:tailEnd/>
        </a:ln>
      </xdr:spPr>
    </xdr:sp>
    <xdr:clientData/>
  </xdr:twoCellAnchor>
  <xdr:twoCellAnchor>
    <xdr:from>
      <xdr:col>11</xdr:col>
      <xdr:colOff>495300</xdr:colOff>
      <xdr:row>8</xdr:row>
      <xdr:rowOff>123825</xdr:rowOff>
    </xdr:from>
    <xdr:to>
      <xdr:col>13</xdr:col>
      <xdr:colOff>0</xdr:colOff>
      <xdr:row>8</xdr:row>
      <xdr:rowOff>123825</xdr:rowOff>
    </xdr:to>
    <xdr:sp macro="" textlink="">
      <xdr:nvSpPr>
        <xdr:cNvPr id="6" name="Line 5"/>
        <xdr:cNvSpPr>
          <a:spLocks noChangeShapeType="1"/>
        </xdr:cNvSpPr>
      </xdr:nvSpPr>
      <xdr:spPr bwMode="auto">
        <a:xfrm flipV="1">
          <a:off x="7486650" y="1905000"/>
          <a:ext cx="600075" cy="0"/>
        </a:xfrm>
        <a:prstGeom prst="line">
          <a:avLst/>
        </a:prstGeom>
        <a:noFill/>
        <a:ln w="1">
          <a:noFill/>
          <a:round/>
          <a:headEnd/>
          <a:tailEnd/>
        </a:ln>
      </xdr:spPr>
    </xdr:sp>
    <xdr:clientData/>
  </xdr:twoCellAnchor>
  <xdr:twoCellAnchor>
    <xdr:from>
      <xdr:col>4</xdr:col>
      <xdr:colOff>0</xdr:colOff>
      <xdr:row>8</xdr:row>
      <xdr:rowOff>142875</xdr:rowOff>
    </xdr:from>
    <xdr:to>
      <xdr:col>10</xdr:col>
      <xdr:colOff>609600</xdr:colOff>
      <xdr:row>8</xdr:row>
      <xdr:rowOff>142875</xdr:rowOff>
    </xdr:to>
    <xdr:sp macro="" textlink="">
      <xdr:nvSpPr>
        <xdr:cNvPr id="7" name="Line 6"/>
        <xdr:cNvSpPr>
          <a:spLocks noChangeShapeType="1"/>
        </xdr:cNvSpPr>
      </xdr:nvSpPr>
      <xdr:spPr bwMode="auto">
        <a:xfrm>
          <a:off x="1819275" y="1924050"/>
          <a:ext cx="5172075" cy="0"/>
        </a:xfrm>
        <a:prstGeom prst="line">
          <a:avLst/>
        </a:prstGeom>
        <a:noFill/>
        <a:ln w="1">
          <a:noFill/>
          <a:round/>
          <a:headEnd/>
          <a:tailEnd/>
        </a:ln>
      </xdr:spPr>
    </xdr:sp>
    <xdr:clientData/>
  </xdr:twoCellAnchor>
  <xdr:twoCellAnchor>
    <xdr:from>
      <xdr:col>13</xdr:col>
      <xdr:colOff>0</xdr:colOff>
      <xdr:row>3</xdr:row>
      <xdr:rowOff>0</xdr:rowOff>
    </xdr:from>
    <xdr:to>
      <xdr:col>13</xdr:col>
      <xdr:colOff>0</xdr:colOff>
      <xdr:row>3</xdr:row>
      <xdr:rowOff>0</xdr:rowOff>
    </xdr:to>
    <xdr:sp macro="" textlink="">
      <xdr:nvSpPr>
        <xdr:cNvPr id="8" name="Line 7"/>
        <xdr:cNvSpPr>
          <a:spLocks noChangeShapeType="1"/>
        </xdr:cNvSpPr>
      </xdr:nvSpPr>
      <xdr:spPr bwMode="auto">
        <a:xfrm>
          <a:off x="8086725" y="904875"/>
          <a:ext cx="0" cy="0"/>
        </a:xfrm>
        <a:prstGeom prst="line">
          <a:avLst/>
        </a:prstGeom>
        <a:noFill/>
        <a:ln w="1">
          <a:noFill/>
          <a:round/>
          <a:headEnd/>
          <a:tailEnd/>
        </a:ln>
      </xdr:spPr>
    </xdr:sp>
    <xdr:clientData/>
  </xdr:twoCellAnchor>
  <xdr:twoCellAnchor>
    <xdr:from>
      <xdr:col>1</xdr:col>
      <xdr:colOff>123825</xdr:colOff>
      <xdr:row>0</xdr:row>
      <xdr:rowOff>28575</xdr:rowOff>
    </xdr:from>
    <xdr:to>
      <xdr:col>1</xdr:col>
      <xdr:colOff>561975</xdr:colOff>
      <xdr:row>1</xdr:row>
      <xdr:rowOff>238125</xdr:rowOff>
    </xdr:to>
    <xdr:pic>
      <xdr:nvPicPr>
        <xdr:cNvPr id="9" name="Picture 2"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733425" y="28575"/>
          <a:ext cx="438150" cy="438150"/>
        </a:xfrm>
        <a:prstGeom prst="rect">
          <a:avLst/>
        </a:prstGeom>
        <a:noFill/>
        <a:ln w="9525">
          <a:noFill/>
          <a:miter lim="800000"/>
          <a:headEnd/>
          <a:tailEnd/>
        </a:ln>
      </xdr:spPr>
    </xdr:pic>
    <xdr:clientData/>
  </xdr:twoCellAnchor>
  <xdr:twoCellAnchor>
    <xdr:from>
      <xdr:col>13</xdr:col>
      <xdr:colOff>0</xdr:colOff>
      <xdr:row>7</xdr:row>
      <xdr:rowOff>114300</xdr:rowOff>
    </xdr:from>
    <xdr:to>
      <xdr:col>13</xdr:col>
      <xdr:colOff>0</xdr:colOff>
      <xdr:row>7</xdr:row>
      <xdr:rowOff>114300</xdr:rowOff>
    </xdr:to>
    <xdr:sp macro="" textlink="">
      <xdr:nvSpPr>
        <xdr:cNvPr id="10" name="Line 2"/>
        <xdr:cNvSpPr>
          <a:spLocks noChangeShapeType="1"/>
        </xdr:cNvSpPr>
      </xdr:nvSpPr>
      <xdr:spPr bwMode="auto">
        <a:xfrm>
          <a:off x="8086725" y="1704975"/>
          <a:ext cx="0" cy="0"/>
        </a:xfrm>
        <a:prstGeom prst="line">
          <a:avLst/>
        </a:prstGeom>
        <a:noFill/>
        <a:ln w="9525">
          <a:solidFill>
            <a:srgbClr val="000000"/>
          </a:solidFill>
          <a:round/>
          <a:headEnd/>
          <a:tailEnd/>
        </a:ln>
      </xdr:spPr>
    </xdr:sp>
    <xdr:clientData/>
  </xdr:twoCellAnchor>
  <xdr:twoCellAnchor>
    <xdr:from>
      <xdr:col>13</xdr:col>
      <xdr:colOff>0</xdr:colOff>
      <xdr:row>7</xdr:row>
      <xdr:rowOff>114300</xdr:rowOff>
    </xdr:from>
    <xdr:to>
      <xdr:col>13</xdr:col>
      <xdr:colOff>0</xdr:colOff>
      <xdr:row>7</xdr:row>
      <xdr:rowOff>114300</xdr:rowOff>
    </xdr:to>
    <xdr:sp macro="" textlink="">
      <xdr:nvSpPr>
        <xdr:cNvPr id="11" name="Line 3"/>
        <xdr:cNvSpPr>
          <a:spLocks noChangeShapeType="1"/>
        </xdr:cNvSpPr>
      </xdr:nvSpPr>
      <xdr:spPr bwMode="auto">
        <a:xfrm>
          <a:off x="8086725" y="1704975"/>
          <a:ext cx="0" cy="0"/>
        </a:xfrm>
        <a:prstGeom prst="line">
          <a:avLst/>
        </a:prstGeom>
        <a:noFill/>
        <a:ln w="9525">
          <a:solidFill>
            <a:srgbClr val="000000"/>
          </a:solidFill>
          <a:round/>
          <a:headEnd/>
          <a:tailEnd/>
        </a:ln>
      </xdr:spPr>
    </xdr:sp>
    <xdr:clientData/>
  </xdr:twoCellAnchor>
  <xdr:twoCellAnchor>
    <xdr:from>
      <xdr:col>13</xdr:col>
      <xdr:colOff>0</xdr:colOff>
      <xdr:row>7</xdr:row>
      <xdr:rowOff>114300</xdr:rowOff>
    </xdr:from>
    <xdr:to>
      <xdr:col>13</xdr:col>
      <xdr:colOff>0</xdr:colOff>
      <xdr:row>7</xdr:row>
      <xdr:rowOff>114300</xdr:rowOff>
    </xdr:to>
    <xdr:sp macro="" textlink="">
      <xdr:nvSpPr>
        <xdr:cNvPr id="12" name="Line 4"/>
        <xdr:cNvSpPr>
          <a:spLocks noChangeShapeType="1"/>
        </xdr:cNvSpPr>
      </xdr:nvSpPr>
      <xdr:spPr bwMode="auto">
        <a:xfrm flipV="1">
          <a:off x="8086725" y="1704975"/>
          <a:ext cx="0" cy="0"/>
        </a:xfrm>
        <a:prstGeom prst="line">
          <a:avLst/>
        </a:prstGeom>
        <a:noFill/>
        <a:ln w="9525">
          <a:solidFill>
            <a:srgbClr val="000000"/>
          </a:solidFill>
          <a:round/>
          <a:headEnd/>
          <a:tailEnd/>
        </a:ln>
      </xdr:spPr>
    </xdr:sp>
    <xdr:clientData/>
  </xdr:twoCellAnchor>
  <xdr:twoCellAnchor>
    <xdr:from>
      <xdr:col>11</xdr:col>
      <xdr:colOff>495300</xdr:colOff>
      <xdr:row>7</xdr:row>
      <xdr:rowOff>123825</xdr:rowOff>
    </xdr:from>
    <xdr:to>
      <xdr:col>13</xdr:col>
      <xdr:colOff>0</xdr:colOff>
      <xdr:row>7</xdr:row>
      <xdr:rowOff>123825</xdr:rowOff>
    </xdr:to>
    <xdr:sp macro="" textlink="">
      <xdr:nvSpPr>
        <xdr:cNvPr id="13" name="Line 5"/>
        <xdr:cNvSpPr>
          <a:spLocks noChangeShapeType="1"/>
        </xdr:cNvSpPr>
      </xdr:nvSpPr>
      <xdr:spPr bwMode="auto">
        <a:xfrm flipV="1">
          <a:off x="7486650" y="1714500"/>
          <a:ext cx="600075" cy="0"/>
        </a:xfrm>
        <a:prstGeom prst="line">
          <a:avLst/>
        </a:prstGeom>
        <a:noFill/>
        <a:ln w="1">
          <a:noFill/>
          <a:round/>
          <a:headEnd/>
          <a:tailEnd/>
        </a:ln>
      </xdr:spPr>
    </xdr:sp>
    <xdr:clientData/>
  </xdr:twoCellAnchor>
  <xdr:twoCellAnchor>
    <xdr:from>
      <xdr:col>4</xdr:col>
      <xdr:colOff>0</xdr:colOff>
      <xdr:row>7</xdr:row>
      <xdr:rowOff>142875</xdr:rowOff>
    </xdr:from>
    <xdr:to>
      <xdr:col>10</xdr:col>
      <xdr:colOff>609600</xdr:colOff>
      <xdr:row>7</xdr:row>
      <xdr:rowOff>142875</xdr:rowOff>
    </xdr:to>
    <xdr:sp macro="" textlink="">
      <xdr:nvSpPr>
        <xdr:cNvPr id="14" name="Line 6"/>
        <xdr:cNvSpPr>
          <a:spLocks noChangeShapeType="1"/>
        </xdr:cNvSpPr>
      </xdr:nvSpPr>
      <xdr:spPr bwMode="auto">
        <a:xfrm>
          <a:off x="1819275" y="1733550"/>
          <a:ext cx="5172075" cy="0"/>
        </a:xfrm>
        <a:prstGeom prst="line">
          <a:avLst/>
        </a:prstGeom>
        <a:noFill/>
        <a:ln w="1">
          <a:no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EXO%20I%20-%20MODELO%20DE%20PROPOSTA%20DE%20PRE&#199;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ILHA Convit"/>
      <sheetName val="PLANILHA"/>
      <sheetName val="MEMORIAL DE  CALCULO"/>
      <sheetName val="MEMORIAL DESCRITIVO"/>
      <sheetName val="Cronog_hab0"/>
      <sheetName val="Comp BDI SC"/>
      <sheetName val="EMOP022021"/>
      <sheetName val="Catalogo2013"/>
      <sheetName val="Pesquisa de Preços (2)"/>
      <sheetName val="Cronog_habconv"/>
      <sheetName val="Planilha de Medição 01"/>
      <sheetName val="MEMORIAL DE  CALCULO MED"/>
      <sheetName val="MEMÓRIA DE CÁLCULO"/>
    </sheetNames>
    <sheetDataSet>
      <sheetData sheetId="0">
        <row r="37">
          <cell r="J37">
            <v>0</v>
          </cell>
        </row>
      </sheetData>
      <sheetData sheetId="1">
        <row r="3">
          <cell r="C3" t="str">
            <v>PREFEITURA MUNICIPAL DE SANTO ANTÔNIO DE PÁDUA</v>
          </cell>
        </row>
        <row r="7">
          <cell r="F7" t="str">
            <v>TRANSPORTE E DESTINAÇÃO  DO REJEITO DO RESÍDUO SÓLIDO URBANO DA PREFEITURA DE SANTO ANTÔNIO DE PÁDUA 2021</v>
          </cell>
        </row>
        <row r="8">
          <cell r="F8" t="str">
            <v>MUNICÍPIO DE SANTO ANTÔNIO DE PÁDUA - RJ</v>
          </cell>
        </row>
        <row r="11">
          <cell r="C11" t="str">
            <v>1 - CATEGORIA 4 - TRANSPORTES</v>
          </cell>
        </row>
        <row r="12">
          <cell r="C12" t="str">
            <v>1.1</v>
          </cell>
          <cell r="D12" t="str">
            <v>mercado</v>
          </cell>
          <cell r="E12" t="str">
            <v>mercado</v>
          </cell>
          <cell r="F12" t="str">
            <v>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v>
          </cell>
          <cell r="G12" t="str">
            <v>t</v>
          </cell>
          <cell r="H12">
            <v>9763.8799999999992</v>
          </cell>
        </row>
        <row r="14">
          <cell r="C14" t="str">
            <v>2 - CATEGORIA 5 - SERVIÇOS COMPLEMENTARES</v>
          </cell>
        </row>
        <row r="15">
          <cell r="C15" t="str">
            <v>2.1</v>
          </cell>
          <cell r="D15" t="str">
            <v>mercado</v>
          </cell>
          <cell r="E15" t="str">
            <v>mercado</v>
          </cell>
          <cell r="F15" t="str">
            <v>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v>
          </cell>
          <cell r="G15" t="str">
            <v>t</v>
          </cell>
          <cell r="H15">
            <v>9763.8799999999992</v>
          </cell>
        </row>
        <row r="18">
          <cell r="C18" t="str">
            <v>3 - CATEGORIA 19 - ALUGUEL DE EQUIPAMENTOS</v>
          </cell>
        </row>
        <row r="19">
          <cell r="C19" t="str">
            <v>3.1</v>
          </cell>
          <cell r="D19" t="str">
            <v>mercado</v>
          </cell>
          <cell r="E19" t="str">
            <v>mercado</v>
          </cell>
          <cell r="F19" t="str">
            <v>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v>
          </cell>
          <cell r="G19" t="str">
            <v>und/mês</v>
          </cell>
          <cell r="H19">
            <v>72</v>
          </cell>
        </row>
        <row r="22">
          <cell r="C22" t="str">
            <v>4- PREÇOS DE MERCADO</v>
          </cell>
        </row>
        <row r="23">
          <cell r="C23" t="str">
            <v>4.1</v>
          </cell>
          <cell r="D23" t="str">
            <v>mercado</v>
          </cell>
          <cell r="E23" t="str">
            <v>mercado</v>
          </cell>
          <cell r="F23" t="str">
            <v>Descarga de materiais e resíduos em locais de disposição final autorizados e/ou licenciados a operar pelos órgãos de controle ambiental</v>
          </cell>
          <cell r="G23" t="str">
            <v>t</v>
          </cell>
          <cell r="H23">
            <v>9763.8799999999992</v>
          </cell>
        </row>
        <row r="27">
          <cell r="C27" t="str">
            <v>TOTAL DOS  SERVIÇOS DE TRANSPORTES E DESTINAÇÃO FINAL DOS RESÍDUOS SÓLIDOS</v>
          </cell>
        </row>
        <row r="30">
          <cell r="L30">
            <v>1</v>
          </cell>
        </row>
        <row r="34">
          <cell r="J34">
            <v>3413588.58</v>
          </cell>
        </row>
      </sheetData>
      <sheetData sheetId="2">
        <row r="60">
          <cell r="F60">
            <v>9763.8799999999992</v>
          </cell>
        </row>
        <row r="66">
          <cell r="F66">
            <v>9763.8799999999992</v>
          </cell>
        </row>
        <row r="79">
          <cell r="F79">
            <v>72</v>
          </cell>
        </row>
        <row r="84">
          <cell r="F84">
            <v>9763.8799999999992</v>
          </cell>
        </row>
      </sheetData>
      <sheetData sheetId="3"/>
      <sheetData sheetId="4"/>
      <sheetData sheetId="5"/>
      <sheetData sheetId="6"/>
      <sheetData sheetId="7"/>
      <sheetData sheetId="8">
        <row r="17">
          <cell r="J17">
            <v>98.05</v>
          </cell>
        </row>
        <row r="18">
          <cell r="J18">
            <v>66.459999999999994</v>
          </cell>
        </row>
        <row r="19">
          <cell r="J19">
            <v>1638.6</v>
          </cell>
        </row>
        <row r="20">
          <cell r="J20">
            <v>117.2</v>
          </cell>
        </row>
      </sheetData>
      <sheetData sheetId="9"/>
      <sheetData sheetId="10"/>
      <sheetData sheetId="11"/>
      <sheetData sheetId="1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1:P39"/>
  <sheetViews>
    <sheetView tabSelected="1" topLeftCell="B1" workbookViewId="0">
      <selection activeCell="N15" sqref="N15"/>
    </sheetView>
  </sheetViews>
  <sheetFormatPr defaultRowHeight="11.25"/>
  <cols>
    <col min="1" max="1" width="9.140625" style="1" hidden="1" customWidth="1"/>
    <col min="2" max="3" width="9.140625" style="1"/>
    <col min="4" max="4" width="8.85546875" style="98" customWidth="1"/>
    <col min="5" max="5" width="9.28515625" style="98" customWidth="1"/>
    <col min="6" max="6" width="41" style="99" customWidth="1"/>
    <col min="7" max="7" width="8.28515625" style="100" customWidth="1"/>
    <col min="8" max="8" width="9.140625" style="101"/>
    <col min="9" max="9" width="9.140625" style="102"/>
    <col min="10" max="10" width="9.140625" style="101"/>
    <col min="11" max="16384" width="9.140625" style="1"/>
  </cols>
  <sheetData>
    <row r="1" spans="2:16" ht="12.75">
      <c r="C1" s="2"/>
      <c r="D1" s="3"/>
      <c r="E1" s="3"/>
      <c r="F1" s="3"/>
      <c r="G1" s="4"/>
      <c r="H1" s="5"/>
      <c r="I1" s="5"/>
      <c r="J1" s="5"/>
      <c r="K1" s="5"/>
      <c r="L1" s="6"/>
    </row>
    <row r="2" spans="2:16" ht="18">
      <c r="C2" s="7" t="s">
        <v>0</v>
      </c>
      <c r="D2" s="8"/>
      <c r="E2" s="8"/>
      <c r="F2" s="8"/>
      <c r="G2" s="8"/>
      <c r="H2" s="8"/>
      <c r="I2" s="8"/>
      <c r="J2" s="8"/>
      <c r="K2" s="8"/>
      <c r="L2" s="9"/>
      <c r="M2" s="10"/>
      <c r="P2" s="11"/>
    </row>
    <row r="3" spans="2:16" ht="15.75">
      <c r="C3" s="12" t="s">
        <v>1</v>
      </c>
      <c r="D3" s="13"/>
      <c r="E3" s="13"/>
      <c r="F3" s="13"/>
      <c r="G3" s="13"/>
      <c r="H3" s="13"/>
      <c r="I3" s="13"/>
      <c r="J3" s="13"/>
      <c r="K3" s="13"/>
      <c r="L3" s="14"/>
      <c r="M3" s="10"/>
    </row>
    <row r="4" spans="2:16" ht="12.75">
      <c r="C4" s="15" t="s">
        <v>2</v>
      </c>
      <c r="D4" s="16"/>
      <c r="E4" s="16"/>
      <c r="F4" s="16"/>
      <c r="G4" s="16"/>
      <c r="H4" s="16"/>
      <c r="I4" s="16"/>
      <c r="J4" s="16"/>
      <c r="K4" s="16"/>
      <c r="L4" s="17"/>
      <c r="M4" s="10"/>
    </row>
    <row r="5" spans="2:16" ht="12.75">
      <c r="C5" s="15"/>
      <c r="D5" s="16"/>
      <c r="E5" s="16"/>
      <c r="F5" s="16"/>
      <c r="G5" s="16"/>
      <c r="H5" s="16"/>
      <c r="I5" s="16"/>
      <c r="J5" s="16"/>
      <c r="K5" s="16"/>
      <c r="L5" s="17"/>
      <c r="M5" s="10"/>
    </row>
    <row r="6" spans="2:16" ht="12.75">
      <c r="C6" s="18"/>
      <c r="D6" s="19"/>
      <c r="E6" s="19"/>
      <c r="F6" s="16"/>
      <c r="G6" s="16"/>
      <c r="H6" s="16"/>
      <c r="I6" s="16"/>
      <c r="J6" s="16"/>
      <c r="K6" s="16"/>
      <c r="L6" s="17"/>
    </row>
    <row r="7" spans="2:16" ht="15">
      <c r="C7" s="20" t="s">
        <v>3</v>
      </c>
      <c r="D7" s="21"/>
      <c r="E7" s="21"/>
      <c r="F7" s="22" t="s">
        <v>4</v>
      </c>
      <c r="G7" s="22"/>
      <c r="H7" s="22"/>
      <c r="I7" s="22"/>
      <c r="J7" s="22"/>
      <c r="K7" s="22"/>
      <c r="L7" s="23"/>
    </row>
    <row r="8" spans="2:16" ht="15">
      <c r="C8" s="24" t="s">
        <v>5</v>
      </c>
      <c r="D8" s="25"/>
      <c r="E8" s="25"/>
      <c r="F8" s="21" t="s">
        <v>6</v>
      </c>
      <c r="G8" s="21"/>
      <c r="H8" s="21"/>
      <c r="I8" s="21"/>
      <c r="J8" s="21"/>
      <c r="K8" s="21"/>
      <c r="L8" s="26"/>
    </row>
    <row r="9" spans="2:16" ht="15">
      <c r="C9" s="20" t="s">
        <v>7</v>
      </c>
      <c r="D9" s="21"/>
      <c r="E9" s="21"/>
      <c r="F9" s="27"/>
      <c r="G9" s="27"/>
      <c r="H9" s="27"/>
      <c r="I9" s="27"/>
      <c r="J9" s="27"/>
      <c r="K9" s="27"/>
      <c r="L9" s="28"/>
    </row>
    <row r="10" spans="2:16" ht="15">
      <c r="C10" s="20" t="s">
        <v>8</v>
      </c>
      <c r="D10" s="21"/>
      <c r="E10" s="21"/>
      <c r="F10" s="21"/>
      <c r="G10" s="21"/>
      <c r="H10" s="21"/>
      <c r="I10" s="21"/>
      <c r="J10" s="21"/>
      <c r="K10" s="21"/>
      <c r="L10" s="26"/>
    </row>
    <row r="11" spans="2:16" ht="15">
      <c r="C11" s="20" t="s">
        <v>9</v>
      </c>
      <c r="D11" s="21"/>
      <c r="E11" s="21"/>
      <c r="F11" s="21"/>
      <c r="G11" s="21"/>
      <c r="H11" s="21"/>
      <c r="I11" s="21"/>
      <c r="J11" s="21"/>
      <c r="K11" s="21"/>
      <c r="L11" s="26"/>
    </row>
    <row r="12" spans="2:16" s="29" customFormat="1" ht="12.75">
      <c r="C12" s="30" t="s">
        <v>10</v>
      </c>
      <c r="D12" s="31" t="s">
        <v>11</v>
      </c>
      <c r="E12" s="31" t="s">
        <v>11</v>
      </c>
      <c r="F12" s="32" t="s">
        <v>12</v>
      </c>
      <c r="G12" s="33" t="s">
        <v>13</v>
      </c>
      <c r="H12" s="34" t="s">
        <v>14</v>
      </c>
      <c r="I12" s="35" t="s">
        <v>15</v>
      </c>
      <c r="J12" s="35"/>
      <c r="K12" s="36" t="s">
        <v>16</v>
      </c>
      <c r="L12" s="37" t="s">
        <v>17</v>
      </c>
    </row>
    <row r="13" spans="2:16" s="29" customFormat="1" ht="12.75" thickBot="1">
      <c r="C13" s="38"/>
      <c r="D13" s="39"/>
      <c r="E13" s="39"/>
      <c r="F13" s="39"/>
      <c r="G13" s="40"/>
      <c r="H13" s="41"/>
      <c r="I13" s="42" t="s">
        <v>18</v>
      </c>
      <c r="J13" s="42" t="s">
        <v>19</v>
      </c>
      <c r="K13" s="36"/>
      <c r="L13" s="37"/>
    </row>
    <row r="14" spans="2:16" s="29" customFormat="1" ht="12">
      <c r="B14" s="43" t="s">
        <v>20</v>
      </c>
      <c r="C14" s="44" t="s">
        <v>21</v>
      </c>
      <c r="D14" s="44"/>
      <c r="E14" s="44"/>
      <c r="F14" s="44"/>
      <c r="G14" s="44"/>
      <c r="H14" s="44"/>
      <c r="I14" s="44"/>
      <c r="J14" s="44"/>
      <c r="K14" s="44"/>
      <c r="L14" s="45"/>
    </row>
    <row r="15" spans="2:16" s="29" customFormat="1" ht="145.5" customHeight="1">
      <c r="B15" s="46"/>
      <c r="C15" s="47" t="str">
        <f>[1]PLANILHA!C12</f>
        <v>1.1</v>
      </c>
      <c r="D15" s="48" t="str">
        <f>[1]PLANILHA!D12</f>
        <v>mercado</v>
      </c>
      <c r="E15" s="48" t="str">
        <f>[1]PLANILHA!E12</f>
        <v>mercado</v>
      </c>
      <c r="F15" s="49" t="str">
        <f>[1]PLANILHA!F12</f>
        <v>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v>
      </c>
      <c r="G15" s="50" t="str">
        <f>[1]PLANILHA!G12</f>
        <v>t</v>
      </c>
      <c r="H15" s="51">
        <f>[1]PLANILHA!H12</f>
        <v>9763.8799999999992</v>
      </c>
      <c r="I15" s="52"/>
      <c r="J15" s="53">
        <f>ROUND(I15*H15,2)</f>
        <v>0</v>
      </c>
      <c r="K15" s="54" t="e">
        <f>J15/$J$16</f>
        <v>#DIV/0!</v>
      </c>
      <c r="L15" s="55"/>
    </row>
    <row r="16" spans="2:16" s="29" customFormat="1" ht="12">
      <c r="B16" s="46"/>
      <c r="C16" s="56" t="s">
        <v>22</v>
      </c>
      <c r="D16" s="57"/>
      <c r="E16" s="57"/>
      <c r="F16" s="57"/>
      <c r="G16" s="57"/>
      <c r="H16" s="57"/>
      <c r="I16" s="57"/>
      <c r="J16" s="58">
        <f>SUM(J15:J15)</f>
        <v>0</v>
      </c>
      <c r="K16" s="59" t="e">
        <f>SUM(K15:K15)</f>
        <v>#DIV/0!</v>
      </c>
      <c r="L16" s="59" t="e">
        <f>J16/$J$33</f>
        <v>#DIV/0!</v>
      </c>
    </row>
    <row r="17" spans="2:13" s="60" customFormat="1" ht="12">
      <c r="B17" s="46"/>
      <c r="C17" s="44" t="s">
        <v>23</v>
      </c>
      <c r="D17" s="44"/>
      <c r="E17" s="44"/>
      <c r="F17" s="44"/>
      <c r="G17" s="44"/>
      <c r="H17" s="44"/>
      <c r="I17" s="44"/>
      <c r="J17" s="44"/>
      <c r="K17" s="44"/>
      <c r="L17" s="45"/>
    </row>
    <row r="18" spans="2:13" ht="81" customHeight="1">
      <c r="B18" s="46"/>
      <c r="C18" s="47" t="str">
        <f>[1]PLANILHA!C15</f>
        <v>2.1</v>
      </c>
      <c r="D18" s="48" t="str">
        <f>[1]PLANILHA!D15</f>
        <v>mercado</v>
      </c>
      <c r="E18" s="48" t="str">
        <f>[1]PLANILHA!E15</f>
        <v>mercado</v>
      </c>
      <c r="F18" s="49" t="str">
        <f>[1]PLANILHA!F15</f>
        <v>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v>
      </c>
      <c r="G18" s="50" t="str">
        <f>[1]PLANILHA!G15</f>
        <v>t</v>
      </c>
      <c r="H18" s="51">
        <f>[1]PLANILHA!H15</f>
        <v>9763.8799999999992</v>
      </c>
      <c r="I18" s="52"/>
      <c r="J18" s="53">
        <f>ROUND(I18*H18,2)</f>
        <v>0</v>
      </c>
      <c r="K18" s="54" t="e">
        <f>J18/$J$19</f>
        <v>#DIV/0!</v>
      </c>
      <c r="L18" s="55"/>
    </row>
    <row r="19" spans="2:13" ht="12">
      <c r="B19" s="46"/>
      <c r="C19" s="56" t="s">
        <v>22</v>
      </c>
      <c r="D19" s="57"/>
      <c r="E19" s="57"/>
      <c r="F19" s="57"/>
      <c r="G19" s="57"/>
      <c r="H19" s="57"/>
      <c r="I19" s="57"/>
      <c r="J19" s="58">
        <f>SUM(J18:J18)</f>
        <v>0</v>
      </c>
      <c r="K19" s="59" t="e">
        <f>SUM(K18:K18)</f>
        <v>#DIV/0!</v>
      </c>
      <c r="L19" s="59" t="e">
        <f>J19/$J$33</f>
        <v>#DIV/0!</v>
      </c>
    </row>
    <row r="20" spans="2:13">
      <c r="B20" s="46"/>
      <c r="C20" s="61"/>
      <c r="D20" s="61"/>
      <c r="E20" s="61"/>
      <c r="F20" s="61"/>
      <c r="G20" s="61"/>
      <c r="H20" s="61"/>
      <c r="I20" s="61"/>
      <c r="J20" s="61"/>
      <c r="K20" s="61"/>
      <c r="L20" s="62"/>
    </row>
    <row r="21" spans="2:13" s="60" customFormat="1">
      <c r="B21" s="46"/>
      <c r="C21" s="44" t="s">
        <v>24</v>
      </c>
      <c r="D21" s="63"/>
      <c r="E21" s="63"/>
      <c r="F21" s="63"/>
      <c r="G21" s="63"/>
      <c r="H21" s="63"/>
      <c r="I21" s="63"/>
      <c r="J21" s="63"/>
      <c r="K21" s="63"/>
      <c r="L21" s="64"/>
    </row>
    <row r="22" spans="2:13" ht="78.75" customHeight="1">
      <c r="B22" s="46"/>
      <c r="C22" s="47" t="str">
        <f>[1]PLANILHA!C19</f>
        <v>3.1</v>
      </c>
      <c r="D22" s="48" t="str">
        <f>[1]PLANILHA!D19</f>
        <v>mercado</v>
      </c>
      <c r="E22" s="48" t="str">
        <f>[1]PLANILHA!E19</f>
        <v>mercado</v>
      </c>
      <c r="F22" s="49" t="str">
        <f>[1]PLANILHA!F19</f>
        <v>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v>
      </c>
      <c r="G22" s="50" t="str">
        <f>[1]PLANILHA!G19</f>
        <v>und/mês</v>
      </c>
      <c r="H22" s="51">
        <f>[1]PLANILHA!H19</f>
        <v>72</v>
      </c>
      <c r="I22" s="52"/>
      <c r="J22" s="53">
        <f>ROUND(I22*H22,2)</f>
        <v>0</v>
      </c>
      <c r="K22" s="54" t="e">
        <f>J22/$J$23</f>
        <v>#DIV/0!</v>
      </c>
      <c r="L22" s="55"/>
    </row>
    <row r="23" spans="2:13" ht="12">
      <c r="B23" s="46"/>
      <c r="C23" s="56" t="s">
        <v>22</v>
      </c>
      <c r="D23" s="57"/>
      <c r="E23" s="57"/>
      <c r="F23" s="57"/>
      <c r="G23" s="57"/>
      <c r="H23" s="57"/>
      <c r="I23" s="57"/>
      <c r="J23" s="65">
        <f>SUM(J22:J22)</f>
        <v>0</v>
      </c>
      <c r="K23" s="59" t="e">
        <f>SUM(K22:K22)</f>
        <v>#DIV/0!</v>
      </c>
      <c r="L23" s="59" t="e">
        <f>J23/$J$33</f>
        <v>#DIV/0!</v>
      </c>
    </row>
    <row r="24" spans="2:13">
      <c r="B24" s="46"/>
      <c r="C24" s="61"/>
      <c r="D24" s="61"/>
      <c r="E24" s="61"/>
      <c r="F24" s="61"/>
      <c r="G24" s="61"/>
      <c r="H24" s="61"/>
      <c r="I24" s="61"/>
      <c r="J24" s="61"/>
      <c r="K24" s="61"/>
      <c r="L24" s="62"/>
    </row>
    <row r="25" spans="2:13" s="60" customFormat="1">
      <c r="B25" s="46"/>
      <c r="C25" s="44" t="s">
        <v>25</v>
      </c>
      <c r="D25" s="63"/>
      <c r="E25" s="63"/>
      <c r="F25" s="63"/>
      <c r="G25" s="63"/>
      <c r="H25" s="63"/>
      <c r="I25" s="63"/>
      <c r="J25" s="63"/>
      <c r="K25" s="63"/>
      <c r="L25" s="64"/>
    </row>
    <row r="26" spans="2:13" ht="45" customHeight="1">
      <c r="B26" s="46"/>
      <c r="C26" s="66" t="str">
        <f>[1]PLANILHA!C23</f>
        <v>4.1</v>
      </c>
      <c r="D26" s="48" t="str">
        <f>[1]PLANILHA!D23</f>
        <v>mercado</v>
      </c>
      <c r="E26" s="48" t="str">
        <f>[1]PLANILHA!E23</f>
        <v>mercado</v>
      </c>
      <c r="F26" s="49" t="str">
        <f>[1]PLANILHA!F23</f>
        <v>Descarga de materiais e resíduos em locais de disposição final autorizados e/ou licenciados a operar pelos órgãos de controle ambiental</v>
      </c>
      <c r="G26" s="67" t="str">
        <f>[1]PLANILHA!G23</f>
        <v>t</v>
      </c>
      <c r="H26" s="68">
        <f>[1]PLANILHA!H23</f>
        <v>9763.8799999999992</v>
      </c>
      <c r="I26" s="52"/>
      <c r="J26" s="53">
        <f>ROUND(I26*H26,2)</f>
        <v>0</v>
      </c>
      <c r="K26" s="54" t="e">
        <f>J26/$J$27</f>
        <v>#DIV/0!</v>
      </c>
      <c r="L26" s="55"/>
    </row>
    <row r="27" spans="2:13" ht="12.75">
      <c r="B27" s="46"/>
      <c r="C27" s="69" t="s">
        <v>22</v>
      </c>
      <c r="D27" s="70"/>
      <c r="E27" s="70"/>
      <c r="F27" s="70"/>
      <c r="G27" s="70"/>
      <c r="H27" s="70"/>
      <c r="I27" s="71"/>
      <c r="J27" s="58">
        <f>SUM(J26:J26)</f>
        <v>0</v>
      </c>
      <c r="K27" s="59" t="e">
        <f>SUM(K26:K26)</f>
        <v>#DIV/0!</v>
      </c>
      <c r="L27" s="59" t="e">
        <f>J27/$J$33</f>
        <v>#DIV/0!</v>
      </c>
    </row>
    <row r="28" spans="2:13">
      <c r="B28" s="46"/>
      <c r="C28" s="61"/>
      <c r="D28" s="61"/>
      <c r="E28" s="61"/>
      <c r="F28" s="61"/>
      <c r="G28" s="61"/>
      <c r="H28" s="61"/>
      <c r="I28" s="61"/>
      <c r="J28" s="61"/>
      <c r="K28" s="61"/>
      <c r="L28" s="62"/>
    </row>
    <row r="29" spans="2:13" ht="12">
      <c r="B29" s="46"/>
      <c r="C29" s="72"/>
      <c r="D29" s="73"/>
      <c r="E29" s="73"/>
      <c r="F29" s="73"/>
      <c r="G29" s="73"/>
      <c r="H29" s="73"/>
      <c r="I29" s="73"/>
      <c r="J29" s="73"/>
      <c r="K29" s="73"/>
      <c r="L29" s="74"/>
      <c r="M29" s="75"/>
    </row>
    <row r="30" spans="2:13" ht="12.75" thickBot="1">
      <c r="B30" s="76"/>
      <c r="C30" s="77" t="s">
        <v>26</v>
      </c>
      <c r="D30" s="77"/>
      <c r="E30" s="77"/>
      <c r="F30" s="77"/>
      <c r="G30" s="77"/>
      <c r="H30" s="77"/>
      <c r="I30" s="78"/>
      <c r="J30" s="79">
        <f>J27+J23+J19+J16</f>
        <v>0</v>
      </c>
      <c r="K30" s="80"/>
      <c r="L30" s="81" t="e">
        <f>J30/J33</f>
        <v>#DIV/0!</v>
      </c>
      <c r="M30" s="75"/>
    </row>
    <row r="31" spans="2:13" ht="12">
      <c r="B31" s="82"/>
      <c r="C31" s="72"/>
      <c r="D31" s="73"/>
      <c r="E31" s="73"/>
      <c r="F31" s="73"/>
      <c r="G31" s="73"/>
      <c r="H31" s="73"/>
      <c r="I31" s="73"/>
      <c r="J31" s="73"/>
      <c r="K31" s="73"/>
      <c r="L31" s="74"/>
      <c r="M31" s="75"/>
    </row>
    <row r="32" spans="2:13">
      <c r="B32" s="83"/>
      <c r="C32" s="84"/>
      <c r="D32" s="84"/>
      <c r="E32" s="84"/>
      <c r="F32" s="84"/>
      <c r="G32" s="84"/>
      <c r="H32" s="84"/>
      <c r="I32" s="84"/>
      <c r="J32" s="84"/>
      <c r="K32" s="85"/>
      <c r="L32" s="85"/>
      <c r="M32" s="75"/>
    </row>
    <row r="33" spans="2:13" ht="12">
      <c r="B33" s="83"/>
      <c r="C33" s="86" t="s">
        <v>27</v>
      </c>
      <c r="D33" s="87"/>
      <c r="E33" s="87"/>
      <c r="F33" s="87"/>
      <c r="G33" s="87"/>
      <c r="H33" s="87"/>
      <c r="I33" s="88"/>
      <c r="J33" s="89">
        <f>J30</f>
        <v>0</v>
      </c>
      <c r="K33" s="90"/>
      <c r="L33" s="91" t="e">
        <f>L30</f>
        <v>#DIV/0!</v>
      </c>
      <c r="M33" s="75"/>
    </row>
    <row r="34" spans="2:13">
      <c r="C34" s="92"/>
      <c r="D34" s="92"/>
      <c r="E34" s="92"/>
      <c r="F34" s="92"/>
      <c r="G34" s="92"/>
      <c r="H34" s="92"/>
      <c r="I34" s="92"/>
      <c r="J34" s="92"/>
    </row>
    <row r="35" spans="2:13" s="60" customFormat="1" ht="15">
      <c r="C35" s="93" t="s">
        <v>28</v>
      </c>
      <c r="D35" s="94"/>
      <c r="E35" s="94"/>
      <c r="F35" s="94"/>
      <c r="G35" s="94"/>
      <c r="H35" s="94"/>
      <c r="I35" s="95"/>
      <c r="J35" s="89">
        <f>ROUND(J33*0.19,2)</f>
        <v>0</v>
      </c>
      <c r="K35" s="96"/>
      <c r="M35" s="96">
        <v>0.19</v>
      </c>
    </row>
    <row r="36" spans="2:13">
      <c r="C36" s="92"/>
      <c r="D36" s="92"/>
      <c r="E36" s="92"/>
      <c r="F36" s="92"/>
      <c r="G36" s="92"/>
      <c r="H36" s="92"/>
      <c r="I36" s="92"/>
      <c r="J36" s="92"/>
    </row>
    <row r="37" spans="2:13" ht="14.25">
      <c r="C37" s="86" t="s">
        <v>29</v>
      </c>
      <c r="D37" s="87"/>
      <c r="E37" s="87"/>
      <c r="F37" s="87"/>
      <c r="G37" s="87"/>
      <c r="H37" s="87"/>
      <c r="I37" s="88"/>
      <c r="J37" s="97">
        <f>J33+J35</f>
        <v>0</v>
      </c>
      <c r="K37" s="75"/>
      <c r="M37" s="75"/>
    </row>
    <row r="38" spans="2:13">
      <c r="K38" s="75"/>
      <c r="M38" s="75"/>
    </row>
    <row r="39" spans="2:13">
      <c r="F39" s="103"/>
      <c r="K39" s="75"/>
    </row>
  </sheetData>
  <mergeCells count="46">
    <mergeCell ref="C37:I37"/>
    <mergeCell ref="C30:I30"/>
    <mergeCell ref="C31:L31"/>
    <mergeCell ref="C33:I33"/>
    <mergeCell ref="C34:J34"/>
    <mergeCell ref="C35:I35"/>
    <mergeCell ref="C36:J36"/>
    <mergeCell ref="C23:I23"/>
    <mergeCell ref="C24:L24"/>
    <mergeCell ref="C25:L25"/>
    <mergeCell ref="C27:I27"/>
    <mergeCell ref="C28:L28"/>
    <mergeCell ref="C29:L29"/>
    <mergeCell ref="I12:J12"/>
    <mergeCell ref="K12:K13"/>
    <mergeCell ref="L12:L13"/>
    <mergeCell ref="B14:B30"/>
    <mergeCell ref="C14:L14"/>
    <mergeCell ref="C16:I16"/>
    <mergeCell ref="C17:L17"/>
    <mergeCell ref="C19:I19"/>
    <mergeCell ref="C20:L20"/>
    <mergeCell ref="C21:L21"/>
    <mergeCell ref="C10:E10"/>
    <mergeCell ref="F10:L10"/>
    <mergeCell ref="C11:E11"/>
    <mergeCell ref="F11:L11"/>
    <mergeCell ref="C12:C13"/>
    <mergeCell ref="D12:D13"/>
    <mergeCell ref="E12:E13"/>
    <mergeCell ref="F12:F13"/>
    <mergeCell ref="G12:G13"/>
    <mergeCell ref="H12:H13"/>
    <mergeCell ref="C6:L6"/>
    <mergeCell ref="C7:E7"/>
    <mergeCell ref="F7:L7"/>
    <mergeCell ref="C8:E8"/>
    <mergeCell ref="F8:L8"/>
    <mergeCell ref="C9:E9"/>
    <mergeCell ref="F9:L9"/>
    <mergeCell ref="C1:F1"/>
    <mergeCell ref="H1:L1"/>
    <mergeCell ref="C2:L2"/>
    <mergeCell ref="C3:L3"/>
    <mergeCell ref="C4:L4"/>
    <mergeCell ref="C5:L5"/>
  </mergeCells>
  <pageMargins left="0.511811024" right="0.511811024" top="0.78740157499999996" bottom="0.78740157499999996" header="0.31496062000000002" footer="0.31496062000000002"/>
  <drawing r:id="rId1"/>
  <legacyDrawing r:id="rId2"/>
</worksheet>
</file>

<file path=xl/worksheets/sheet2.xml><?xml version="1.0" encoding="utf-8"?>
<worksheet xmlns="http://schemas.openxmlformats.org/spreadsheetml/2006/main" xmlns:r="http://schemas.openxmlformats.org/officeDocument/2006/relationships">
  <dimension ref="B1:P36"/>
  <sheetViews>
    <sheetView workbookViewId="0">
      <selection activeCell="C4" sqref="C4:L4"/>
    </sheetView>
  </sheetViews>
  <sheetFormatPr defaultColWidth="17" defaultRowHeight="11.25"/>
  <cols>
    <col min="1" max="1" width="0.140625" style="1" customWidth="1"/>
    <col min="2" max="2" width="8.7109375" style="1" customWidth="1"/>
    <col min="3" max="3" width="7.85546875" style="1" customWidth="1"/>
    <col min="4" max="4" width="10.85546875" style="98" customWidth="1"/>
    <col min="5" max="5" width="10.5703125" style="98" customWidth="1"/>
    <col min="6" max="6" width="64" style="99" customWidth="1"/>
    <col min="7" max="7" width="10.85546875" style="100" customWidth="1"/>
    <col min="8" max="8" width="11.140625" style="101" customWidth="1"/>
    <col min="9" max="9" width="11" style="102" customWidth="1"/>
    <col min="10" max="10" width="17.28515625" style="101" customWidth="1"/>
    <col min="11" max="11" width="12.140625" style="1" customWidth="1"/>
    <col min="12" max="12" width="14.5703125" style="1" customWidth="1"/>
    <col min="13" max="16384" width="17" style="1"/>
  </cols>
  <sheetData>
    <row r="1" spans="2:16" ht="12.75">
      <c r="C1" s="2"/>
      <c r="D1" s="3"/>
      <c r="E1" s="3"/>
      <c r="F1" s="3"/>
      <c r="G1" s="4"/>
      <c r="H1" s="104"/>
      <c r="I1" s="104"/>
      <c r="J1" s="104"/>
      <c r="K1" s="104"/>
      <c r="L1" s="105"/>
    </row>
    <row r="2" spans="2:16" ht="18">
      <c r="C2" s="7" t="s">
        <v>177</v>
      </c>
      <c r="D2" s="106"/>
      <c r="E2" s="106"/>
      <c r="F2" s="106"/>
      <c r="G2" s="106"/>
      <c r="H2" s="106"/>
      <c r="I2" s="106"/>
      <c r="J2" s="106"/>
      <c r="K2" s="106"/>
      <c r="L2" s="9"/>
      <c r="M2" s="107"/>
      <c r="P2" s="11"/>
    </row>
    <row r="3" spans="2:16" ht="15.75">
      <c r="C3" s="12" t="s">
        <v>1</v>
      </c>
      <c r="D3" s="108"/>
      <c r="E3" s="108"/>
      <c r="F3" s="108"/>
      <c r="G3" s="108"/>
      <c r="H3" s="108"/>
      <c r="I3" s="108"/>
      <c r="J3" s="108"/>
      <c r="K3" s="108"/>
      <c r="L3" s="14"/>
      <c r="M3" s="107"/>
    </row>
    <row r="4" spans="2:16" ht="12.75">
      <c r="C4" s="15" t="s">
        <v>2</v>
      </c>
      <c r="D4" s="109"/>
      <c r="E4" s="109"/>
      <c r="F4" s="109"/>
      <c r="G4" s="109"/>
      <c r="H4" s="109"/>
      <c r="I4" s="109"/>
      <c r="J4" s="109"/>
      <c r="K4" s="109"/>
      <c r="L4" s="17"/>
      <c r="M4" s="110"/>
    </row>
    <row r="5" spans="2:16" ht="12.75">
      <c r="C5" s="15"/>
      <c r="D5" s="109"/>
      <c r="E5" s="109"/>
      <c r="F5" s="109"/>
      <c r="G5" s="109"/>
      <c r="H5" s="109"/>
      <c r="I5" s="109"/>
      <c r="J5" s="109"/>
      <c r="K5" s="109"/>
      <c r="L5" s="17"/>
      <c r="M5" s="110"/>
    </row>
    <row r="6" spans="2:16" ht="12.75">
      <c r="C6" s="18"/>
      <c r="D6" s="19"/>
      <c r="E6" s="19"/>
      <c r="F6" s="109"/>
      <c r="G6" s="109"/>
      <c r="H6" s="109"/>
      <c r="I6" s="109"/>
      <c r="J6" s="109"/>
      <c r="K6" s="109"/>
      <c r="L6" s="17"/>
    </row>
    <row r="7" spans="2:16" ht="15">
      <c r="C7" s="20" t="s">
        <v>3</v>
      </c>
      <c r="D7" s="21"/>
      <c r="E7" s="21"/>
      <c r="F7" s="22" t="s">
        <v>4</v>
      </c>
      <c r="G7" s="22"/>
      <c r="H7" s="22"/>
      <c r="I7" s="22"/>
      <c r="J7" s="22"/>
      <c r="K7" s="22"/>
      <c r="L7" s="23"/>
    </row>
    <row r="8" spans="2:16" ht="15">
      <c r="C8" s="24" t="s">
        <v>5</v>
      </c>
      <c r="D8" s="25"/>
      <c r="E8" s="25"/>
      <c r="F8" s="21" t="s">
        <v>6</v>
      </c>
      <c r="G8" s="21"/>
      <c r="H8" s="21"/>
      <c r="I8" s="21"/>
      <c r="J8" s="21"/>
      <c r="K8" s="21"/>
      <c r="L8" s="26"/>
    </row>
    <row r="9" spans="2:16" s="29" customFormat="1" ht="12.75">
      <c r="C9" s="111" t="s">
        <v>10</v>
      </c>
      <c r="D9" s="112" t="s">
        <v>11</v>
      </c>
      <c r="E9" s="112" t="s">
        <v>11</v>
      </c>
      <c r="F9" s="113" t="s">
        <v>12</v>
      </c>
      <c r="G9" s="114" t="s">
        <v>13</v>
      </c>
      <c r="H9" s="34" t="s">
        <v>14</v>
      </c>
      <c r="I9" s="35" t="s">
        <v>15</v>
      </c>
      <c r="J9" s="35"/>
      <c r="K9" s="115" t="s">
        <v>16</v>
      </c>
      <c r="L9" s="116" t="s">
        <v>17</v>
      </c>
    </row>
    <row r="10" spans="2:16" s="29" customFormat="1" ht="12.75" thickBot="1">
      <c r="C10" s="117"/>
      <c r="D10" s="118"/>
      <c r="E10" s="118"/>
      <c r="F10" s="118"/>
      <c r="G10" s="119"/>
      <c r="H10" s="41"/>
      <c r="I10" s="42" t="s">
        <v>18</v>
      </c>
      <c r="J10" s="42" t="s">
        <v>19</v>
      </c>
      <c r="K10" s="115"/>
      <c r="L10" s="116"/>
    </row>
    <row r="11" spans="2:16" s="29" customFormat="1" ht="12">
      <c r="B11" s="43" t="s">
        <v>20</v>
      </c>
      <c r="C11" s="120" t="s">
        <v>21</v>
      </c>
      <c r="D11" s="120"/>
      <c r="E11" s="120"/>
      <c r="F11" s="120"/>
      <c r="G11" s="120"/>
      <c r="H11" s="120"/>
      <c r="I11" s="120"/>
      <c r="J11" s="120"/>
      <c r="K11" s="120"/>
      <c r="L11" s="121"/>
    </row>
    <row r="12" spans="2:16" s="29" customFormat="1" ht="90" customHeight="1">
      <c r="B12" s="46"/>
      <c r="C12" s="122" t="s">
        <v>30</v>
      </c>
      <c r="D12" s="123" t="s">
        <v>31</v>
      </c>
      <c r="E12" s="123" t="s">
        <v>31</v>
      </c>
      <c r="F12" s="124" t="s">
        <v>32</v>
      </c>
      <c r="G12" s="125" t="s">
        <v>33</v>
      </c>
      <c r="H12" s="51">
        <f>'[1]MEMORIAL DE  CALCULO'!F60</f>
        <v>9763.8799999999992</v>
      </c>
      <c r="I12" s="126">
        <f>'[1]Pesquisa de Preços (2)'!J17</f>
        <v>98.05</v>
      </c>
      <c r="J12" s="53">
        <f>ROUND(I12*H12,2)</f>
        <v>957348.43</v>
      </c>
      <c r="K12" s="127">
        <f>J12/$J$13</f>
        <v>1</v>
      </c>
      <c r="L12" s="128"/>
    </row>
    <row r="13" spans="2:16" s="29" customFormat="1" ht="12">
      <c r="B13" s="46"/>
      <c r="C13" s="129" t="s">
        <v>22</v>
      </c>
      <c r="D13" s="130"/>
      <c r="E13" s="130"/>
      <c r="F13" s="130"/>
      <c r="G13" s="130"/>
      <c r="H13" s="130"/>
      <c r="I13" s="130"/>
      <c r="J13" s="58">
        <f>SUM(J12:J12)</f>
        <v>957348.43</v>
      </c>
      <c r="K13" s="131">
        <f>SUM(K12:K12)</f>
        <v>1</v>
      </c>
      <c r="L13" s="131">
        <f>J13/$J$30</f>
        <v>0.33373811921634611</v>
      </c>
    </row>
    <row r="14" spans="2:16" s="60" customFormat="1" ht="12">
      <c r="B14" s="46"/>
      <c r="C14" s="120" t="s">
        <v>23</v>
      </c>
      <c r="D14" s="120"/>
      <c r="E14" s="120"/>
      <c r="F14" s="120"/>
      <c r="G14" s="120"/>
      <c r="H14" s="120"/>
      <c r="I14" s="120"/>
      <c r="J14" s="120"/>
      <c r="K14" s="120"/>
      <c r="L14" s="121"/>
    </row>
    <row r="15" spans="2:16" ht="58.5" customHeight="1">
      <c r="B15" s="46"/>
      <c r="C15" s="122" t="s">
        <v>34</v>
      </c>
      <c r="D15" s="123" t="s">
        <v>31</v>
      </c>
      <c r="E15" s="123" t="s">
        <v>31</v>
      </c>
      <c r="F15" s="124" t="s">
        <v>35</v>
      </c>
      <c r="G15" s="125" t="s">
        <v>33</v>
      </c>
      <c r="H15" s="51">
        <f>'[1]MEMORIAL DE  CALCULO'!F66</f>
        <v>9763.8799999999992</v>
      </c>
      <c r="I15" s="132">
        <f>'[1]Pesquisa de Preços (2)'!J18</f>
        <v>66.459999999999994</v>
      </c>
      <c r="J15" s="53">
        <f>ROUND(I15*H15,2)</f>
        <v>648907.46</v>
      </c>
      <c r="K15" s="127">
        <f>J15/$J$16</f>
        <v>1</v>
      </c>
      <c r="L15" s="128"/>
    </row>
    <row r="16" spans="2:16" ht="12">
      <c r="B16" s="46"/>
      <c r="C16" s="129" t="s">
        <v>22</v>
      </c>
      <c r="D16" s="130"/>
      <c r="E16" s="130"/>
      <c r="F16" s="130"/>
      <c r="G16" s="130"/>
      <c r="H16" s="130"/>
      <c r="I16" s="130"/>
      <c r="J16" s="58">
        <f>SUM(J15:J15)</f>
        <v>648907.46</v>
      </c>
      <c r="K16" s="131">
        <f>SUM(K15:K15)</f>
        <v>1</v>
      </c>
      <c r="L16" s="131">
        <f>J16/$J$30</f>
        <v>0.22621351689672312</v>
      </c>
    </row>
    <row r="17" spans="2:13">
      <c r="B17" s="46"/>
      <c r="C17" s="133"/>
      <c r="D17" s="133"/>
      <c r="E17" s="133"/>
      <c r="F17" s="133"/>
      <c r="G17" s="133"/>
      <c r="H17" s="133"/>
      <c r="I17" s="133"/>
      <c r="J17" s="133"/>
      <c r="K17" s="133"/>
      <c r="L17" s="134"/>
    </row>
    <row r="18" spans="2:13" s="60" customFormat="1">
      <c r="B18" s="46"/>
      <c r="C18" s="120" t="s">
        <v>24</v>
      </c>
      <c r="D18" s="135"/>
      <c r="E18" s="135"/>
      <c r="F18" s="135"/>
      <c r="G18" s="135"/>
      <c r="H18" s="135"/>
      <c r="I18" s="135"/>
      <c r="J18" s="135"/>
      <c r="K18" s="135"/>
      <c r="L18" s="136"/>
    </row>
    <row r="19" spans="2:13" ht="54" customHeight="1">
      <c r="B19" s="46"/>
      <c r="C19" s="122" t="s">
        <v>36</v>
      </c>
      <c r="D19" s="123" t="s">
        <v>31</v>
      </c>
      <c r="E19" s="123" t="s">
        <v>31</v>
      </c>
      <c r="F19" s="124" t="s">
        <v>37</v>
      </c>
      <c r="G19" s="125" t="s">
        <v>38</v>
      </c>
      <c r="H19" s="51">
        <f>'[1]MEMORIAL DE  CALCULO'!F79</f>
        <v>72</v>
      </c>
      <c r="I19" s="126">
        <f>'[1]Pesquisa de Preços (2)'!J19</f>
        <v>1638.6</v>
      </c>
      <c r="J19" s="53">
        <f>ROUND(I19*H19,2)</f>
        <v>117979.2</v>
      </c>
      <c r="K19" s="127">
        <f>J19/$J$20</f>
        <v>1</v>
      </c>
      <c r="L19" s="128"/>
    </row>
    <row r="20" spans="2:13" ht="12">
      <c r="B20" s="46"/>
      <c r="C20" s="129" t="s">
        <v>22</v>
      </c>
      <c r="D20" s="130"/>
      <c r="E20" s="130"/>
      <c r="F20" s="130"/>
      <c r="G20" s="130"/>
      <c r="H20" s="130"/>
      <c r="I20" s="130"/>
      <c r="J20" s="65">
        <f>SUM(J19:J19)</f>
        <v>117979.2</v>
      </c>
      <c r="K20" s="131">
        <f>SUM(K19:K19)</f>
        <v>1</v>
      </c>
      <c r="L20" s="131">
        <f>J20/$J$30</f>
        <v>4.1128344791508294E-2</v>
      </c>
    </row>
    <row r="21" spans="2:13">
      <c r="B21" s="46"/>
      <c r="C21" s="133"/>
      <c r="D21" s="133"/>
      <c r="E21" s="133"/>
      <c r="F21" s="133"/>
      <c r="G21" s="133"/>
      <c r="H21" s="133"/>
      <c r="I21" s="133"/>
      <c r="J21" s="133"/>
      <c r="K21" s="133"/>
      <c r="L21" s="134"/>
    </row>
    <row r="22" spans="2:13" s="60" customFormat="1">
      <c r="B22" s="46"/>
      <c r="C22" s="120" t="s">
        <v>25</v>
      </c>
      <c r="D22" s="135"/>
      <c r="E22" s="135"/>
      <c r="F22" s="135"/>
      <c r="G22" s="135"/>
      <c r="H22" s="135"/>
      <c r="I22" s="135"/>
      <c r="J22" s="135"/>
      <c r="K22" s="135"/>
      <c r="L22" s="136"/>
    </row>
    <row r="23" spans="2:13" ht="35.25" customHeight="1">
      <c r="B23" s="46"/>
      <c r="C23" s="137" t="s">
        <v>39</v>
      </c>
      <c r="D23" s="123" t="s">
        <v>31</v>
      </c>
      <c r="E23" s="123" t="s">
        <v>31</v>
      </c>
      <c r="F23" s="124" t="s">
        <v>40</v>
      </c>
      <c r="G23" s="138" t="s">
        <v>33</v>
      </c>
      <c r="H23" s="68">
        <f>'[1]MEMORIAL DE  CALCULO'!F84</f>
        <v>9763.8799999999992</v>
      </c>
      <c r="I23" s="126">
        <f>'[1]Pesquisa de Preços (2)'!J20</f>
        <v>117.2</v>
      </c>
      <c r="J23" s="53">
        <f>ROUND(I23*H23,2)</f>
        <v>1144326.74</v>
      </c>
      <c r="K23" s="127">
        <f>J23/$J$24</f>
        <v>1</v>
      </c>
      <c r="L23" s="128"/>
    </row>
    <row r="24" spans="2:13" ht="12.75">
      <c r="B24" s="46"/>
      <c r="C24" s="139" t="s">
        <v>22</v>
      </c>
      <c r="D24" s="140"/>
      <c r="E24" s="140"/>
      <c r="F24" s="140"/>
      <c r="G24" s="140"/>
      <c r="H24" s="140"/>
      <c r="I24" s="141"/>
      <c r="J24" s="58">
        <f>SUM(J23:J23)</f>
        <v>1144326.74</v>
      </c>
      <c r="K24" s="131">
        <f>SUM(K23:K23)</f>
        <v>1</v>
      </c>
      <c r="L24" s="131">
        <f>J24/$J$30</f>
        <v>0.39892001909542246</v>
      </c>
    </row>
    <row r="25" spans="2:13">
      <c r="B25" s="46"/>
      <c r="C25" s="133"/>
      <c r="D25" s="133"/>
      <c r="E25" s="133"/>
      <c r="F25" s="133"/>
      <c r="G25" s="133"/>
      <c r="H25" s="133"/>
      <c r="I25" s="133"/>
      <c r="J25" s="133"/>
      <c r="K25" s="133"/>
      <c r="L25" s="134"/>
    </row>
    <row r="26" spans="2:13" ht="12">
      <c r="B26" s="46"/>
      <c r="C26" s="142"/>
      <c r="D26" s="143"/>
      <c r="E26" s="143"/>
      <c r="F26" s="143"/>
      <c r="G26" s="143"/>
      <c r="H26" s="143"/>
      <c r="I26" s="143"/>
      <c r="J26" s="143"/>
      <c r="K26" s="143"/>
      <c r="L26" s="144"/>
      <c r="M26" s="75"/>
    </row>
    <row r="27" spans="2:13" ht="12.75" thickBot="1">
      <c r="B27" s="76"/>
      <c r="C27" s="145" t="s">
        <v>26</v>
      </c>
      <c r="D27" s="145"/>
      <c r="E27" s="145"/>
      <c r="F27" s="145"/>
      <c r="G27" s="145"/>
      <c r="H27" s="145"/>
      <c r="I27" s="146"/>
      <c r="J27" s="79">
        <f>J24+J20+J16+J13</f>
        <v>2868561.83</v>
      </c>
      <c r="K27" s="147"/>
      <c r="L27" s="148">
        <f>J27/J30</f>
        <v>1</v>
      </c>
      <c r="M27" s="75"/>
    </row>
    <row r="28" spans="2:13" ht="12">
      <c r="B28" s="82"/>
      <c r="C28" s="142"/>
      <c r="D28" s="143"/>
      <c r="E28" s="143"/>
      <c r="F28" s="143"/>
      <c r="G28" s="143"/>
      <c r="H28" s="143"/>
      <c r="I28" s="143"/>
      <c r="J28" s="143"/>
      <c r="K28" s="143"/>
      <c r="L28" s="144"/>
      <c r="M28" s="75"/>
    </row>
    <row r="29" spans="2:13">
      <c r="B29" s="149"/>
      <c r="C29" s="150"/>
      <c r="D29" s="150"/>
      <c r="E29" s="150"/>
      <c r="F29" s="150"/>
      <c r="G29" s="150"/>
      <c r="H29" s="150"/>
      <c r="I29" s="150"/>
      <c r="J29" s="150"/>
      <c r="K29" s="151"/>
      <c r="L29" s="151"/>
      <c r="M29" s="75"/>
    </row>
    <row r="30" spans="2:13" ht="12">
      <c r="B30" s="149"/>
      <c r="C30" s="152" t="s">
        <v>27</v>
      </c>
      <c r="D30" s="153"/>
      <c r="E30" s="153"/>
      <c r="F30" s="153"/>
      <c r="G30" s="153"/>
      <c r="H30" s="153"/>
      <c r="I30" s="154"/>
      <c r="J30" s="89">
        <f>J27</f>
        <v>2868561.83</v>
      </c>
      <c r="K30" s="155"/>
      <c r="L30" s="156">
        <f>L27</f>
        <v>1</v>
      </c>
      <c r="M30" s="75"/>
    </row>
    <row r="31" spans="2:13">
      <c r="B31" s="157"/>
      <c r="C31" s="158"/>
      <c r="D31" s="158"/>
      <c r="E31" s="158"/>
      <c r="F31" s="158"/>
      <c r="G31" s="158"/>
      <c r="H31" s="158"/>
      <c r="I31" s="158"/>
      <c r="J31" s="158"/>
    </row>
    <row r="32" spans="2:13" s="60" customFormat="1" ht="15">
      <c r="B32" s="159"/>
      <c r="C32" s="160" t="s">
        <v>41</v>
      </c>
      <c r="D32" s="161"/>
      <c r="E32" s="161"/>
      <c r="F32" s="161"/>
      <c r="G32" s="161"/>
      <c r="H32" s="161"/>
      <c r="I32" s="162"/>
      <c r="J32" s="89">
        <f>ROUND(J30*0.19,2)</f>
        <v>545026.75</v>
      </c>
      <c r="K32" s="96"/>
      <c r="M32" s="96">
        <v>0.19</v>
      </c>
    </row>
    <row r="33" spans="2:13">
      <c r="B33" s="157"/>
      <c r="C33" s="158"/>
      <c r="D33" s="158"/>
      <c r="E33" s="158"/>
      <c r="F33" s="158"/>
      <c r="G33" s="158"/>
      <c r="H33" s="158"/>
      <c r="I33" s="158"/>
      <c r="J33" s="158"/>
    </row>
    <row r="34" spans="2:13" ht="14.25">
      <c r="B34" s="157"/>
      <c r="C34" s="152" t="s">
        <v>29</v>
      </c>
      <c r="D34" s="153"/>
      <c r="E34" s="153"/>
      <c r="F34" s="153"/>
      <c r="G34" s="153"/>
      <c r="H34" s="153"/>
      <c r="I34" s="154"/>
      <c r="J34" s="97">
        <f>J30+J32</f>
        <v>3413588.58</v>
      </c>
      <c r="K34" s="75"/>
      <c r="M34" s="75"/>
    </row>
    <row r="35" spans="2:13">
      <c r="K35" s="75"/>
      <c r="M35" s="75"/>
    </row>
    <row r="36" spans="2:13">
      <c r="F36" s="103"/>
      <c r="K36" s="75"/>
    </row>
  </sheetData>
  <mergeCells count="40">
    <mergeCell ref="C33:J33"/>
    <mergeCell ref="C34:I34"/>
    <mergeCell ref="C26:L26"/>
    <mergeCell ref="C27:I27"/>
    <mergeCell ref="C28:L28"/>
    <mergeCell ref="C30:I30"/>
    <mergeCell ref="C31:J31"/>
    <mergeCell ref="C32:I32"/>
    <mergeCell ref="C18:L18"/>
    <mergeCell ref="C20:I20"/>
    <mergeCell ref="C21:L21"/>
    <mergeCell ref="C22:L22"/>
    <mergeCell ref="C24:I24"/>
    <mergeCell ref="C25:L25"/>
    <mergeCell ref="H9:H10"/>
    <mergeCell ref="I9:J9"/>
    <mergeCell ref="K9:K10"/>
    <mergeCell ref="L9:L10"/>
    <mergeCell ref="B11:B27"/>
    <mergeCell ref="C11:L11"/>
    <mergeCell ref="C13:I13"/>
    <mergeCell ref="C14:L14"/>
    <mergeCell ref="C16:I16"/>
    <mergeCell ref="C17:L17"/>
    <mergeCell ref="C6:L6"/>
    <mergeCell ref="C7:E7"/>
    <mergeCell ref="F7:L7"/>
    <mergeCell ref="C8:E8"/>
    <mergeCell ref="F8:L8"/>
    <mergeCell ref="C9:C10"/>
    <mergeCell ref="D9:D10"/>
    <mergeCell ref="E9:E10"/>
    <mergeCell ref="F9:F10"/>
    <mergeCell ref="G9:G10"/>
    <mergeCell ref="C1:F1"/>
    <mergeCell ref="H1:L1"/>
    <mergeCell ref="C2:L2"/>
    <mergeCell ref="C3:L3"/>
    <mergeCell ref="C4:L4"/>
    <mergeCell ref="C5:L5"/>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dimension ref="B1:S82"/>
  <sheetViews>
    <sheetView workbookViewId="0">
      <selection activeCell="K24" sqref="K24"/>
    </sheetView>
  </sheetViews>
  <sheetFormatPr defaultRowHeight="11.25"/>
  <cols>
    <col min="1" max="1" width="1.85546875" style="1" customWidth="1"/>
    <col min="2" max="2" width="13.140625" style="1" customWidth="1"/>
    <col min="3" max="3" width="12.85546875" style="98" customWidth="1"/>
    <col min="4" max="4" width="12.28515625" style="98" customWidth="1"/>
    <col min="5" max="5" width="52.42578125" style="99" customWidth="1"/>
    <col min="6" max="6" width="20.85546875" style="100" customWidth="1"/>
    <col min="7" max="16384" width="9.140625" style="1"/>
  </cols>
  <sheetData>
    <row r="1" spans="2:11">
      <c r="B1" s="163"/>
      <c r="C1" s="163"/>
      <c r="D1" s="163"/>
      <c r="E1" s="163"/>
      <c r="F1" s="163"/>
    </row>
    <row r="2" spans="2:11" ht="18">
      <c r="B2" s="164" t="s">
        <v>42</v>
      </c>
      <c r="C2" s="164"/>
      <c r="D2" s="164"/>
      <c r="E2" s="164"/>
      <c r="F2" s="164"/>
      <c r="G2" s="165"/>
      <c r="H2" s="166"/>
      <c r="I2" s="107"/>
    </row>
    <row r="3" spans="2:11" ht="15.75">
      <c r="B3" s="167" t="str">
        <f>[1]PLANILHA!C3</f>
        <v>PREFEITURA MUNICIPAL DE SANTO ANTÔNIO DE PÁDUA</v>
      </c>
      <c r="C3" s="168"/>
      <c r="D3" s="168"/>
      <c r="E3" s="168"/>
      <c r="F3" s="168"/>
      <c r="G3" s="165"/>
      <c r="H3" s="166"/>
      <c r="I3" s="107"/>
    </row>
    <row r="4" spans="2:11" ht="12.75">
      <c r="B4" s="169" t="s">
        <v>43</v>
      </c>
      <c r="C4" s="169"/>
      <c r="D4" s="169"/>
      <c r="E4" s="169"/>
      <c r="F4" s="169"/>
      <c r="H4" s="166"/>
      <c r="I4" s="110"/>
    </row>
    <row r="5" spans="2:11" ht="15">
      <c r="B5" s="169"/>
      <c r="C5" s="170"/>
      <c r="D5" s="170"/>
      <c r="E5" s="170"/>
      <c r="F5" s="170"/>
      <c r="G5" s="171"/>
      <c r="H5" s="166"/>
      <c r="I5" s="110"/>
    </row>
    <row r="6" spans="2:11" ht="12.75">
      <c r="B6" s="169"/>
      <c r="C6" s="169"/>
      <c r="D6" s="169"/>
      <c r="E6" s="169"/>
      <c r="F6" s="169"/>
    </row>
    <row r="7" spans="2:11" ht="12.75">
      <c r="B7" s="172"/>
      <c r="C7" s="173"/>
      <c r="D7" s="173"/>
      <c r="E7" s="173"/>
      <c r="F7" s="173"/>
    </row>
    <row r="8" spans="2:11" ht="15">
      <c r="B8" s="174" t="s">
        <v>44</v>
      </c>
      <c r="C8" s="175" t="s">
        <v>4</v>
      </c>
      <c r="D8" s="175"/>
      <c r="E8" s="175"/>
      <c r="F8" s="175"/>
      <c r="G8" s="176"/>
      <c r="H8" s="176"/>
      <c r="I8" s="176"/>
      <c r="J8" s="176"/>
      <c r="K8" s="176"/>
    </row>
    <row r="9" spans="2:11" s="177" customFormat="1" ht="15">
      <c r="B9" s="178"/>
      <c r="C9" s="179"/>
      <c r="D9" s="179"/>
      <c r="E9" s="179"/>
      <c r="F9" s="179"/>
      <c r="G9" s="176"/>
      <c r="H9" s="176"/>
      <c r="I9" s="176"/>
      <c r="J9" s="176"/>
      <c r="K9" s="176"/>
    </row>
    <row r="10" spans="2:11" s="180" customFormat="1" ht="15">
      <c r="B10" s="423" t="s">
        <v>45</v>
      </c>
      <c r="C10" s="424"/>
      <c r="D10" s="424"/>
      <c r="E10" s="424"/>
      <c r="F10" s="424"/>
      <c r="G10" s="181"/>
      <c r="H10" s="181"/>
      <c r="I10" s="181"/>
      <c r="J10" s="181"/>
      <c r="K10" s="181"/>
    </row>
    <row r="11" spans="2:11" ht="15">
      <c r="B11" s="425" t="s">
        <v>46</v>
      </c>
      <c r="C11" s="425"/>
      <c r="D11" s="425"/>
      <c r="E11" s="425"/>
      <c r="F11" s="425"/>
      <c r="G11" s="176"/>
      <c r="H11" s="176"/>
      <c r="I11" s="176"/>
      <c r="J11" s="176"/>
      <c r="K11" s="176"/>
    </row>
    <row r="12" spans="2:11" ht="15">
      <c r="B12" s="425" t="s">
        <v>47</v>
      </c>
      <c r="C12" s="425"/>
      <c r="D12" s="425"/>
      <c r="E12" s="425"/>
      <c r="F12" s="425"/>
      <c r="G12" s="176"/>
      <c r="H12" s="176"/>
      <c r="I12" s="176"/>
      <c r="J12" s="176"/>
      <c r="K12" s="176"/>
    </row>
    <row r="13" spans="2:11" ht="15">
      <c r="B13" s="425" t="s">
        <v>48</v>
      </c>
      <c r="C13" s="425"/>
      <c r="D13" s="425"/>
      <c r="E13" s="425"/>
      <c r="F13" s="425"/>
      <c r="G13" s="176"/>
      <c r="H13" s="176"/>
      <c r="I13" s="176"/>
      <c r="J13" s="176"/>
      <c r="K13" s="176"/>
    </row>
    <row r="14" spans="2:11" s="183" customFormat="1" ht="15">
      <c r="B14" s="426" t="s">
        <v>49</v>
      </c>
      <c r="C14" s="426"/>
      <c r="D14" s="426"/>
      <c r="E14" s="426"/>
      <c r="F14" s="426"/>
      <c r="G14" s="184"/>
      <c r="H14" s="184"/>
      <c r="I14" s="184"/>
      <c r="J14" s="184"/>
      <c r="K14" s="184"/>
    </row>
    <row r="15" spans="2:11" s="183" customFormat="1" ht="15">
      <c r="B15" s="425" t="s">
        <v>50</v>
      </c>
      <c r="C15" s="425"/>
      <c r="D15" s="425"/>
      <c r="E15" s="425"/>
      <c r="F15" s="425"/>
      <c r="G15" s="184"/>
      <c r="H15" s="184"/>
      <c r="I15" s="184"/>
      <c r="J15" s="184"/>
      <c r="K15" s="184"/>
    </row>
    <row r="16" spans="2:11" ht="15">
      <c r="B16" s="425" t="s">
        <v>51</v>
      </c>
      <c r="C16" s="425"/>
      <c r="D16" s="425"/>
      <c r="E16" s="425"/>
      <c r="F16" s="425"/>
      <c r="G16" s="176"/>
      <c r="H16" s="176"/>
      <c r="I16" s="176"/>
      <c r="J16" s="176"/>
      <c r="K16" s="176"/>
    </row>
    <row r="17" spans="2:11" ht="15">
      <c r="B17" s="425" t="s">
        <v>52</v>
      </c>
      <c r="C17" s="425"/>
      <c r="D17" s="425"/>
      <c r="E17" s="425"/>
      <c r="F17" s="425"/>
      <c r="G17" s="176"/>
      <c r="H17" s="176"/>
      <c r="I17" s="176"/>
      <c r="J17" s="176"/>
      <c r="K17" s="176"/>
    </row>
    <row r="18" spans="2:11" ht="15">
      <c r="B18" s="425" t="s">
        <v>53</v>
      </c>
      <c r="C18" s="425"/>
      <c r="D18" s="425"/>
      <c r="E18" s="425"/>
      <c r="F18" s="425"/>
      <c r="G18" s="176"/>
      <c r="H18" s="176"/>
      <c r="I18" s="176"/>
      <c r="J18" s="176"/>
      <c r="K18" s="176"/>
    </row>
    <row r="19" spans="2:11" ht="15">
      <c r="B19" s="425" t="s">
        <v>54</v>
      </c>
      <c r="C19" s="425"/>
      <c r="D19" s="425"/>
      <c r="E19" s="425"/>
      <c r="F19" s="425"/>
      <c r="G19" s="176"/>
      <c r="H19" s="176"/>
      <c r="I19" s="176"/>
      <c r="J19" s="176"/>
      <c r="K19" s="176"/>
    </row>
    <row r="20" spans="2:11" ht="15">
      <c r="B20" s="425" t="s">
        <v>55</v>
      </c>
      <c r="C20" s="425"/>
      <c r="D20" s="425"/>
      <c r="E20" s="425"/>
      <c r="F20" s="425"/>
      <c r="G20" s="176"/>
      <c r="H20" s="176"/>
      <c r="I20" s="176"/>
      <c r="J20" s="176"/>
      <c r="K20" s="176"/>
    </row>
    <row r="21" spans="2:11" ht="15">
      <c r="B21" s="425" t="s">
        <v>56</v>
      </c>
      <c r="C21" s="425"/>
      <c r="D21" s="425"/>
      <c r="E21" s="425"/>
      <c r="F21" s="425"/>
      <c r="G21" s="176"/>
      <c r="H21" s="176"/>
      <c r="I21" s="176"/>
      <c r="J21" s="176"/>
      <c r="K21" s="176"/>
    </row>
    <row r="22" spans="2:11" ht="15">
      <c r="B22" s="425" t="s">
        <v>57</v>
      </c>
      <c r="C22" s="425"/>
      <c r="D22" s="425"/>
      <c r="E22" s="425"/>
      <c r="F22" s="425"/>
      <c r="G22" s="176"/>
      <c r="H22" s="176"/>
      <c r="I22" s="176"/>
      <c r="J22" s="176"/>
      <c r="K22" s="176"/>
    </row>
    <row r="23" spans="2:11" ht="15">
      <c r="B23" s="425" t="s">
        <v>58</v>
      </c>
      <c r="C23" s="425"/>
      <c r="D23" s="425"/>
      <c r="E23" s="425"/>
      <c r="F23" s="425"/>
      <c r="G23" s="176"/>
      <c r="H23" s="176"/>
      <c r="I23" s="176"/>
      <c r="J23" s="176"/>
      <c r="K23" s="176"/>
    </row>
    <row r="24" spans="2:11" ht="15">
      <c r="B24" s="425" t="s">
        <v>59</v>
      </c>
      <c r="C24" s="425"/>
      <c r="D24" s="425"/>
      <c r="E24" s="425"/>
      <c r="F24" s="425"/>
      <c r="G24" s="176"/>
      <c r="H24" s="176"/>
      <c r="I24" s="176"/>
      <c r="J24" s="176"/>
      <c r="K24" s="176"/>
    </row>
    <row r="25" spans="2:11" ht="15">
      <c r="B25" s="425" t="s">
        <v>60</v>
      </c>
      <c r="C25" s="425"/>
      <c r="D25" s="425"/>
      <c r="E25" s="425"/>
      <c r="F25" s="425"/>
      <c r="G25" s="176"/>
      <c r="H25" s="176"/>
      <c r="I25" s="176"/>
      <c r="J25" s="176"/>
      <c r="K25" s="176"/>
    </row>
    <row r="26" spans="2:11" ht="15">
      <c r="B26" s="425" t="s">
        <v>61</v>
      </c>
      <c r="C26" s="425"/>
      <c r="D26" s="425"/>
      <c r="E26" s="425"/>
      <c r="F26" s="425"/>
      <c r="G26" s="176"/>
      <c r="H26" s="176"/>
      <c r="I26" s="176"/>
      <c r="J26" s="176"/>
      <c r="K26" s="176"/>
    </row>
    <row r="27" spans="2:11" ht="15">
      <c r="B27" s="425" t="s">
        <v>62</v>
      </c>
      <c r="C27" s="425"/>
      <c r="D27" s="425"/>
      <c r="E27" s="425"/>
      <c r="F27" s="425"/>
      <c r="G27" s="176"/>
      <c r="H27" s="176"/>
      <c r="I27" s="176"/>
      <c r="J27" s="176"/>
      <c r="K27" s="176"/>
    </row>
    <row r="28" spans="2:11" ht="84.75" customHeight="1">
      <c r="B28" s="425" t="s">
        <v>63</v>
      </c>
      <c r="C28" s="425"/>
      <c r="D28" s="425"/>
      <c r="E28" s="425"/>
      <c r="F28" s="425"/>
      <c r="G28" s="176"/>
      <c r="H28" s="176"/>
      <c r="I28" s="176"/>
      <c r="J28" s="176"/>
      <c r="K28" s="176"/>
    </row>
    <row r="29" spans="2:11" ht="15">
      <c r="B29" s="182"/>
      <c r="C29" s="182"/>
      <c r="D29" s="182"/>
      <c r="E29" s="182"/>
      <c r="F29" s="182"/>
      <c r="G29" s="176"/>
      <c r="H29" s="176"/>
      <c r="I29" s="176"/>
      <c r="J29" s="176"/>
      <c r="K29" s="176"/>
    </row>
    <row r="30" spans="2:11" s="180" customFormat="1" ht="15">
      <c r="B30" s="182" t="s">
        <v>64</v>
      </c>
      <c r="C30" s="182"/>
      <c r="D30" s="182"/>
      <c r="E30" s="182"/>
      <c r="F30" s="182"/>
      <c r="G30" s="181"/>
      <c r="H30" s="181"/>
      <c r="I30" s="181"/>
      <c r="J30" s="181"/>
      <c r="K30" s="181"/>
    </row>
    <row r="31" spans="2:11" ht="15">
      <c r="B31" s="425" t="s">
        <v>65</v>
      </c>
      <c r="C31" s="425"/>
      <c r="D31" s="425"/>
      <c r="E31" s="425"/>
      <c r="F31" s="425"/>
      <c r="G31" s="176"/>
      <c r="H31" s="176"/>
      <c r="I31" s="176"/>
      <c r="J31" s="176"/>
      <c r="K31" s="176"/>
    </row>
    <row r="32" spans="2:11" ht="15">
      <c r="B32" s="425" t="s">
        <v>66</v>
      </c>
      <c r="C32" s="425"/>
      <c r="D32" s="425"/>
      <c r="E32" s="425"/>
      <c r="F32" s="425"/>
      <c r="G32" s="176"/>
      <c r="H32" s="176"/>
      <c r="I32" s="176"/>
      <c r="J32" s="176"/>
      <c r="K32" s="176"/>
    </row>
    <row r="33" spans="2:16" ht="15">
      <c r="B33" s="425" t="s">
        <v>67</v>
      </c>
      <c r="C33" s="425"/>
      <c r="D33" s="425"/>
      <c r="E33" s="425"/>
      <c r="F33" s="425"/>
      <c r="G33" s="176"/>
      <c r="H33" s="176"/>
      <c r="I33" s="176"/>
      <c r="J33" s="186"/>
      <c r="K33" s="176"/>
    </row>
    <row r="34" spans="2:16" ht="15">
      <c r="B34" s="425" t="s">
        <v>68</v>
      </c>
      <c r="C34" s="425"/>
      <c r="D34" s="425"/>
      <c r="E34" s="425"/>
      <c r="F34" s="425"/>
      <c r="G34" s="176"/>
      <c r="H34" s="176"/>
      <c r="I34" s="176"/>
      <c r="J34" s="176"/>
      <c r="K34" s="176"/>
      <c r="L34" s="187"/>
    </row>
    <row r="35" spans="2:16" ht="15">
      <c r="B35" s="425" t="s">
        <v>69</v>
      </c>
      <c r="C35" s="425"/>
      <c r="D35" s="425"/>
      <c r="E35" s="425"/>
      <c r="F35" s="425"/>
      <c r="G35" s="176"/>
      <c r="H35" s="176"/>
      <c r="I35" s="176"/>
      <c r="J35" s="176"/>
      <c r="K35" s="176"/>
      <c r="L35" s="187"/>
    </row>
    <row r="36" spans="2:16" ht="15">
      <c r="B36" s="425" t="s">
        <v>70</v>
      </c>
      <c r="C36" s="425"/>
      <c r="D36" s="425"/>
      <c r="E36" s="425"/>
      <c r="F36" s="425"/>
      <c r="G36" s="176"/>
      <c r="H36" s="176"/>
      <c r="I36" s="176"/>
      <c r="J36" s="176"/>
      <c r="K36" s="176"/>
      <c r="L36" s="188"/>
    </row>
    <row r="37" spans="2:16" ht="15">
      <c r="B37" s="425" t="s">
        <v>71</v>
      </c>
      <c r="C37" s="425"/>
      <c r="D37" s="425"/>
      <c r="E37" s="425"/>
      <c r="F37" s="425"/>
      <c r="G37" s="176"/>
      <c r="H37" s="176"/>
      <c r="I37" s="176"/>
      <c r="J37" s="176"/>
      <c r="K37" s="176"/>
      <c r="L37" s="188"/>
    </row>
    <row r="38" spans="2:16" ht="15">
      <c r="B38" s="425"/>
      <c r="C38" s="425"/>
      <c r="D38" s="425"/>
      <c r="E38" s="425"/>
      <c r="F38" s="425"/>
      <c r="G38" s="176"/>
      <c r="H38" s="176"/>
      <c r="I38" s="176"/>
      <c r="J38" s="176"/>
      <c r="K38" s="176"/>
      <c r="L38" s="188"/>
    </row>
    <row r="39" spans="2:16" ht="15">
      <c r="B39" s="425" t="s">
        <v>72</v>
      </c>
      <c r="C39" s="425"/>
      <c r="D39" s="425"/>
      <c r="E39" s="425"/>
      <c r="F39" s="425"/>
      <c r="G39" s="176"/>
      <c r="H39" s="176"/>
      <c r="I39" s="176"/>
      <c r="J39" s="176"/>
      <c r="K39" s="176"/>
      <c r="L39" s="188"/>
    </row>
    <row r="40" spans="2:16" ht="15">
      <c r="B40" s="425" t="s">
        <v>73</v>
      </c>
      <c r="C40" s="425"/>
      <c r="D40" s="425"/>
      <c r="E40" s="425"/>
      <c r="F40" s="425"/>
      <c r="G40" s="176"/>
      <c r="H40" s="176"/>
      <c r="I40" s="176"/>
      <c r="J40" s="176"/>
      <c r="K40" s="176"/>
      <c r="L40" s="188"/>
    </row>
    <row r="41" spans="2:16" ht="15">
      <c r="B41" s="425" t="s">
        <v>74</v>
      </c>
      <c r="C41" s="425"/>
      <c r="D41" s="425"/>
      <c r="E41" s="425"/>
      <c r="F41" s="425"/>
      <c r="G41" s="176"/>
      <c r="H41" s="176"/>
      <c r="I41" s="176"/>
      <c r="J41" s="176"/>
      <c r="K41" s="176"/>
      <c r="L41" s="188"/>
    </row>
    <row r="42" spans="2:16" ht="15">
      <c r="B42" s="425" t="s">
        <v>75</v>
      </c>
      <c r="C42" s="425"/>
      <c r="D42" s="425"/>
      <c r="E42" s="425"/>
      <c r="F42" s="425"/>
      <c r="G42" s="176"/>
      <c r="H42" s="176"/>
      <c r="I42" s="176"/>
      <c r="J42" s="176"/>
      <c r="K42" s="176"/>
      <c r="L42" s="188"/>
    </row>
    <row r="43" spans="2:16" ht="15">
      <c r="B43" s="425" t="s">
        <v>76</v>
      </c>
      <c r="C43" s="425"/>
      <c r="D43" s="425"/>
      <c r="E43" s="425"/>
      <c r="F43" s="425"/>
      <c r="G43" s="176"/>
      <c r="H43" s="176"/>
      <c r="I43" s="176"/>
      <c r="J43" s="176"/>
      <c r="K43" s="176"/>
      <c r="L43" s="188"/>
    </row>
    <row r="44" spans="2:16" ht="15">
      <c r="B44" s="425" t="s">
        <v>77</v>
      </c>
      <c r="C44" s="425"/>
      <c r="D44" s="425"/>
      <c r="E44" s="425"/>
      <c r="F44" s="425"/>
      <c r="G44" s="176"/>
      <c r="H44" s="176"/>
      <c r="I44" s="176"/>
      <c r="J44" s="188">
        <f>42589</f>
        <v>42589</v>
      </c>
      <c r="K44" s="188">
        <f>J44*0.81</f>
        <v>34497.090000000004</v>
      </c>
      <c r="L44" s="188">
        <f>41312-34497</f>
        <v>6815</v>
      </c>
      <c r="P44" s="1">
        <f>0.85*41312</f>
        <v>35115.199999999997</v>
      </c>
    </row>
    <row r="45" spans="2:16" ht="15">
      <c r="B45" s="425" t="s">
        <v>78</v>
      </c>
      <c r="C45" s="425"/>
      <c r="D45" s="425"/>
      <c r="E45" s="425"/>
      <c r="F45" s="425"/>
      <c r="G45" s="176"/>
      <c r="H45" s="176"/>
      <c r="I45" s="176"/>
      <c r="J45" s="176"/>
      <c r="K45" s="176"/>
      <c r="L45" s="188"/>
    </row>
    <row r="46" spans="2:16" ht="15">
      <c r="B46" s="427" t="s">
        <v>79</v>
      </c>
      <c r="C46" s="427"/>
      <c r="D46" s="427"/>
      <c r="E46" s="427"/>
      <c r="F46" s="427"/>
      <c r="G46" s="176"/>
      <c r="H46" s="176"/>
      <c r="I46" s="176"/>
      <c r="J46" s="176"/>
      <c r="K46" s="176"/>
      <c r="L46" s="188"/>
    </row>
    <row r="47" spans="2:16" ht="15">
      <c r="B47" s="425" t="s">
        <v>80</v>
      </c>
      <c r="C47" s="425"/>
      <c r="D47" s="425"/>
      <c r="E47" s="425"/>
      <c r="F47" s="425"/>
      <c r="G47" s="176"/>
      <c r="H47" s="176"/>
      <c r="I47" s="176"/>
      <c r="J47" s="176"/>
      <c r="K47" s="176"/>
      <c r="L47" s="188"/>
    </row>
    <row r="48" spans="2:16" ht="15">
      <c r="B48" s="425" t="s">
        <v>81</v>
      </c>
      <c r="C48" s="425"/>
      <c r="D48" s="425"/>
      <c r="E48" s="425"/>
      <c r="F48" s="425"/>
      <c r="G48" s="176"/>
      <c r="H48" s="176"/>
      <c r="I48" s="176"/>
      <c r="J48" s="176"/>
      <c r="K48" s="176"/>
      <c r="L48" s="188"/>
    </row>
    <row r="49" spans="2:12" ht="66" customHeight="1">
      <c r="B49" s="425" t="s">
        <v>82</v>
      </c>
      <c r="C49" s="425"/>
      <c r="D49" s="425"/>
      <c r="E49" s="425"/>
      <c r="F49" s="425"/>
      <c r="G49" s="176"/>
      <c r="H49" s="176"/>
      <c r="I49" s="176"/>
      <c r="J49" s="176"/>
      <c r="K49" s="176"/>
      <c r="L49" s="188"/>
    </row>
    <row r="50" spans="2:12" ht="15">
      <c r="B50" s="185"/>
      <c r="C50" s="185"/>
      <c r="D50" s="185"/>
      <c r="E50" s="185"/>
      <c r="F50" s="185"/>
      <c r="G50" s="176"/>
      <c r="H50" s="176"/>
      <c r="I50" s="176"/>
      <c r="J50" s="189"/>
      <c r="K50" s="176"/>
    </row>
    <row r="51" spans="2:12" s="29" customFormat="1">
      <c r="B51" s="111" t="s">
        <v>10</v>
      </c>
      <c r="C51" s="112" t="s">
        <v>11</v>
      </c>
      <c r="D51" s="112" t="s">
        <v>11</v>
      </c>
      <c r="E51" s="190" t="s">
        <v>12</v>
      </c>
      <c r="F51" s="191" t="s">
        <v>13</v>
      </c>
    </row>
    <row r="52" spans="2:12" s="29" customFormat="1">
      <c r="B52" s="111"/>
      <c r="C52" s="112"/>
      <c r="D52" s="112"/>
      <c r="E52" s="190"/>
      <c r="F52" s="191"/>
    </row>
    <row r="53" spans="2:12" s="29" customFormat="1">
      <c r="B53" s="160" t="str">
        <f>[1]PLANILHA!C27</f>
        <v>TOTAL DOS  SERVIÇOS DE TRANSPORTES E DESTINAÇÃO FINAL DOS RESÍDUOS SÓLIDOS</v>
      </c>
      <c r="C53" s="135"/>
      <c r="D53" s="135"/>
      <c r="E53" s="135"/>
      <c r="F53" s="136"/>
    </row>
    <row r="54" spans="2:12" s="29" customFormat="1">
      <c r="B54" s="160" t="str">
        <f>[1]PLANILHA!C11</f>
        <v>1 - CATEGORIA 4 - TRANSPORTES</v>
      </c>
      <c r="C54" s="135"/>
      <c r="D54" s="135"/>
      <c r="E54" s="135"/>
      <c r="F54" s="136"/>
    </row>
    <row r="55" spans="2:12" s="29" customFormat="1" ht="118.5" customHeight="1">
      <c r="B55" s="192" t="str">
        <f>[1]PLANILHA!C12</f>
        <v>1.1</v>
      </c>
      <c r="C55" s="193" t="str">
        <f>[1]PLANILHA!D12</f>
        <v>mercado</v>
      </c>
      <c r="D55" s="193" t="str">
        <f>[1]PLANILHA!E12</f>
        <v>mercado</v>
      </c>
      <c r="E55" s="194" t="str">
        <f>[1]PLANILHA!F12</f>
        <v>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v>
      </c>
      <c r="F55" s="195" t="str">
        <f>[1]PLANILHA!G12</f>
        <v>t</v>
      </c>
    </row>
    <row r="56" spans="2:12" s="29" customFormat="1" ht="12">
      <c r="B56" s="196" t="s">
        <v>83</v>
      </c>
      <c r="C56" s="197"/>
      <c r="D56" s="197"/>
      <c r="E56" s="197"/>
      <c r="F56" s="198"/>
      <c r="L56" s="29">
        <f>750*12</f>
        <v>9000</v>
      </c>
    </row>
    <row r="57" spans="2:12" s="29" customFormat="1">
      <c r="B57" s="199" t="s">
        <v>22</v>
      </c>
      <c r="C57" s="200"/>
      <c r="D57" s="200"/>
      <c r="E57" s="201"/>
      <c r="F57" s="29">
        <f>ROUND(1.077*(34497*0.72*365/1000),2)</f>
        <v>9763.8799999999992</v>
      </c>
      <c r="I57" s="29">
        <f>ROUND(9763.88/16.1,2)</f>
        <v>606.45000000000005</v>
      </c>
    </row>
    <row r="58" spans="2:12" s="29" customFormat="1">
      <c r="B58" s="202"/>
      <c r="C58" s="203"/>
      <c r="D58" s="203"/>
      <c r="E58" s="203"/>
      <c r="F58" s="204"/>
    </row>
    <row r="59" spans="2:12" s="60" customFormat="1">
      <c r="B59" s="205" t="str">
        <f>[1]PLANILHA!C14</f>
        <v>2 - CATEGORIA 5 - SERVIÇOS COMPLEMENTARES</v>
      </c>
      <c r="C59" s="205"/>
      <c r="D59" s="205"/>
      <c r="E59" s="205"/>
      <c r="F59" s="205"/>
      <c r="G59" s="96"/>
    </row>
    <row r="60" spans="2:12">
      <c r="B60" s="202"/>
      <c r="C60" s="203"/>
      <c r="D60" s="203"/>
      <c r="E60" s="203"/>
      <c r="F60" s="204"/>
      <c r="G60" s="75"/>
    </row>
    <row r="61" spans="2:12" ht="63.75" customHeight="1">
      <c r="B61" s="192" t="str">
        <f>[1]PLANILHA!C15</f>
        <v>2.1</v>
      </c>
      <c r="C61" s="193" t="str">
        <f>[1]PLANILHA!D15</f>
        <v>mercado</v>
      </c>
      <c r="D61" s="193" t="str">
        <f>[1]PLANILHA!E15</f>
        <v>mercado</v>
      </c>
      <c r="E61" s="194" t="str">
        <f>[1]PLANILHA!F15</f>
        <v>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v>
      </c>
      <c r="F61" s="195" t="str">
        <f>[1]PLANILHA!G15</f>
        <v>t</v>
      </c>
      <c r="G61" s="75"/>
    </row>
    <row r="62" spans="2:12" ht="12">
      <c r="B62" s="206" t="s">
        <v>84</v>
      </c>
      <c r="C62" s="206"/>
      <c r="D62" s="206"/>
      <c r="E62" s="206"/>
      <c r="F62" s="206"/>
      <c r="G62" s="75"/>
    </row>
    <row r="63" spans="2:12" ht="12">
      <c r="B63" s="207" t="s">
        <v>22</v>
      </c>
      <c r="C63" s="207"/>
      <c r="D63" s="207"/>
      <c r="E63" s="207"/>
      <c r="F63" s="208">
        <f>F57</f>
        <v>9763.8799999999992</v>
      </c>
      <c r="G63" s="209"/>
      <c r="H63" s="209"/>
      <c r="I63" s="209"/>
      <c r="J63" s="209"/>
    </row>
    <row r="64" spans="2:12">
      <c r="B64" s="202"/>
      <c r="C64" s="203"/>
      <c r="D64" s="203"/>
      <c r="E64" s="203"/>
      <c r="F64" s="204"/>
      <c r="G64" s="75"/>
    </row>
    <row r="65" spans="2:19" s="60" customFormat="1">
      <c r="B65" s="210" t="str">
        <f>[1]PLANILHA!C18</f>
        <v>3 - CATEGORIA 19 - ALUGUEL DE EQUIPAMENTOS</v>
      </c>
      <c r="C65" s="210"/>
      <c r="D65" s="210"/>
      <c r="E65" s="210"/>
      <c r="F65" s="210"/>
      <c r="G65" s="96"/>
    </row>
    <row r="66" spans="2:19">
      <c r="B66" s="202"/>
      <c r="C66" s="203"/>
      <c r="D66" s="203"/>
      <c r="E66" s="203"/>
      <c r="F66" s="204"/>
      <c r="G66" s="75"/>
    </row>
    <row r="67" spans="2:19" ht="74.25" customHeight="1">
      <c r="B67" s="192" t="str">
        <f>[1]PLANILHA!C19</f>
        <v>3.1</v>
      </c>
      <c r="C67" s="192" t="str">
        <f>[1]PLANILHA!D19</f>
        <v>mercado</v>
      </c>
      <c r="D67" s="192" t="str">
        <f>[1]PLANILHA!E19</f>
        <v>mercado</v>
      </c>
      <c r="E67" s="194" t="str">
        <f>[1]PLANILHA!F19</f>
        <v>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v>
      </c>
      <c r="F67" s="192" t="str">
        <f>[1]PLANILHA!G19</f>
        <v>und/mês</v>
      </c>
      <c r="G67" s="75"/>
    </row>
    <row r="68" spans="2:19" ht="12">
      <c r="B68" s="211" t="s">
        <v>85</v>
      </c>
      <c r="C68" s="212"/>
      <c r="D68" s="212"/>
      <c r="E68" s="212"/>
      <c r="F68" s="212"/>
      <c r="G68" s="75"/>
    </row>
    <row r="69" spans="2:19" s="29" customFormat="1" ht="12">
      <c r="B69" s="196" t="s">
        <v>86</v>
      </c>
      <c r="C69" s="197"/>
      <c r="D69" s="197"/>
      <c r="E69" s="197"/>
      <c r="F69" s="198"/>
    </row>
    <row r="70" spans="2:19" s="29" customFormat="1" ht="12">
      <c r="B70" s="196" t="s">
        <v>87</v>
      </c>
      <c r="C70" s="197"/>
      <c r="D70" s="197"/>
      <c r="E70" s="197"/>
      <c r="F70" s="198"/>
      <c r="K70" s="29">
        <f>606.45/301</f>
        <v>2.0147840531561463</v>
      </c>
    </row>
    <row r="71" spans="2:19" s="213" customFormat="1" ht="15.75">
      <c r="B71" s="214" t="s">
        <v>88</v>
      </c>
      <c r="C71" s="215"/>
      <c r="D71" s="215"/>
      <c r="E71" s="215"/>
      <c r="F71" s="216"/>
      <c r="G71" s="217"/>
      <c r="H71" s="217"/>
      <c r="I71" s="218"/>
      <c r="J71" s="219"/>
      <c r="L71" s="220"/>
    </row>
    <row r="72" spans="2:19" s="213" customFormat="1" ht="15.75">
      <c r="B72" s="221" t="s">
        <v>89</v>
      </c>
      <c r="C72" s="222"/>
      <c r="D72" s="222"/>
      <c r="E72" s="222"/>
      <c r="F72" s="223"/>
      <c r="G72" s="217"/>
      <c r="H72" s="217"/>
      <c r="I72" s="218"/>
      <c r="J72" s="219"/>
      <c r="L72" s="220"/>
    </row>
    <row r="73" spans="2:19" s="213" customFormat="1" ht="15.75">
      <c r="B73" s="214" t="s">
        <v>90</v>
      </c>
      <c r="C73" s="215"/>
      <c r="D73" s="215"/>
      <c r="E73" s="215"/>
      <c r="F73" s="216"/>
      <c r="G73" s="217"/>
      <c r="H73" s="217"/>
      <c r="I73" s="218"/>
      <c r="J73" s="219"/>
      <c r="L73" s="220"/>
    </row>
    <row r="74" spans="2:19" s="213" customFormat="1" ht="12.75" customHeight="1">
      <c r="B74" s="214" t="s">
        <v>91</v>
      </c>
      <c r="C74" s="215"/>
      <c r="D74" s="215"/>
      <c r="E74" s="215"/>
      <c r="F74" s="216"/>
      <c r="G74" s="217"/>
      <c r="H74" s="217"/>
      <c r="I74" s="218"/>
      <c r="J74" s="219"/>
      <c r="L74" s="220"/>
    </row>
    <row r="75" spans="2:19" s="213" customFormat="1" ht="29.25" customHeight="1">
      <c r="B75" s="215" t="s">
        <v>92</v>
      </c>
      <c r="C75" s="215"/>
      <c r="D75" s="215"/>
      <c r="E75" s="215"/>
      <c r="F75" s="215"/>
      <c r="G75" s="217"/>
      <c r="H75" s="217"/>
      <c r="I75" s="218"/>
      <c r="J75" s="219"/>
      <c r="L75" s="220"/>
    </row>
    <row r="76" spans="2:19" ht="12">
      <c r="B76" s="207" t="s">
        <v>22</v>
      </c>
      <c r="C76" s="207"/>
      <c r="D76" s="207"/>
      <c r="E76" s="207"/>
      <c r="F76" s="208">
        <f>(2+2+2)*12</f>
        <v>72</v>
      </c>
      <c r="G76" s="209"/>
      <c r="H76" s="209"/>
      <c r="I76" s="209"/>
      <c r="J76" s="209"/>
      <c r="S76" s="224"/>
    </row>
    <row r="77" spans="2:19">
      <c r="B77" s="202"/>
      <c r="C77" s="203"/>
      <c r="D77" s="203"/>
      <c r="E77" s="203"/>
      <c r="F77" s="204"/>
      <c r="G77" s="75"/>
    </row>
    <row r="78" spans="2:19" s="60" customFormat="1">
      <c r="B78" s="210" t="str">
        <f>[1]PLANILHA!C22</f>
        <v>4- PREÇOS DE MERCADO</v>
      </c>
      <c r="C78" s="210"/>
      <c r="D78" s="210"/>
      <c r="E78" s="210"/>
      <c r="F78" s="210"/>
      <c r="G78" s="96"/>
    </row>
    <row r="79" spans="2:19" ht="41.25" customHeight="1">
      <c r="B79" s="192" t="str">
        <f>[1]PLANILHA!C23</f>
        <v>4.1</v>
      </c>
      <c r="C79" s="193" t="str">
        <f>[1]PLANILHA!D23</f>
        <v>mercado</v>
      </c>
      <c r="D79" s="193" t="str">
        <f>[1]PLANILHA!E23</f>
        <v>mercado</v>
      </c>
      <c r="E79" s="194" t="str">
        <f>[1]PLANILHA!F23</f>
        <v>Descarga de materiais e resíduos em locais de disposição final autorizados e/ou licenciados a operar pelos órgãos de controle ambiental</v>
      </c>
      <c r="F79" s="195" t="str">
        <f>[1]PLANILHA!G23</f>
        <v>t</v>
      </c>
      <c r="G79" s="75"/>
    </row>
    <row r="80" spans="2:19" ht="12">
      <c r="B80" s="212" t="s">
        <v>93</v>
      </c>
      <c r="C80" s="212"/>
      <c r="D80" s="212"/>
      <c r="E80" s="212"/>
      <c r="F80" s="212"/>
      <c r="G80" s="75"/>
    </row>
    <row r="81" spans="2:10" ht="12">
      <c r="B81" s="207" t="s">
        <v>22</v>
      </c>
      <c r="C81" s="207"/>
      <c r="D81" s="207"/>
      <c r="E81" s="207"/>
      <c r="F81" s="225">
        <f>F57</f>
        <v>9763.8799999999992</v>
      </c>
      <c r="G81" s="209"/>
      <c r="H81" s="209"/>
      <c r="I81" s="209"/>
      <c r="J81" s="209"/>
    </row>
    <row r="82" spans="2:10">
      <c r="B82" s="202"/>
      <c r="C82" s="203"/>
      <c r="D82" s="203"/>
      <c r="E82" s="203"/>
      <c r="F82" s="204"/>
      <c r="G82" s="75"/>
    </row>
  </sheetData>
  <mergeCells count="79">
    <mergeCell ref="B81:E81"/>
    <mergeCell ref="B82:F82"/>
    <mergeCell ref="B74:F74"/>
    <mergeCell ref="B75:F75"/>
    <mergeCell ref="B76:E76"/>
    <mergeCell ref="B77:F77"/>
    <mergeCell ref="B78:F78"/>
    <mergeCell ref="B80:F80"/>
    <mergeCell ref="B68:F68"/>
    <mergeCell ref="B69:F69"/>
    <mergeCell ref="B70:F70"/>
    <mergeCell ref="B71:F71"/>
    <mergeCell ref="B72:F72"/>
    <mergeCell ref="B73:F73"/>
    <mergeCell ref="B60:F60"/>
    <mergeCell ref="B62:F62"/>
    <mergeCell ref="B63:E63"/>
    <mergeCell ref="B64:F64"/>
    <mergeCell ref="B65:F65"/>
    <mergeCell ref="B66:F66"/>
    <mergeCell ref="B53:F53"/>
    <mergeCell ref="B54:F54"/>
    <mergeCell ref="B56:F56"/>
    <mergeCell ref="B57:E57"/>
    <mergeCell ref="B58:F58"/>
    <mergeCell ref="B59:F59"/>
    <mergeCell ref="B49:F49"/>
    <mergeCell ref="B51:B52"/>
    <mergeCell ref="C51:C52"/>
    <mergeCell ref="D51:D52"/>
    <mergeCell ref="E51:E52"/>
    <mergeCell ref="F51:F52"/>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6:F26"/>
    <mergeCell ref="B27:F27"/>
    <mergeCell ref="B28:F28"/>
    <mergeCell ref="B29:F29"/>
    <mergeCell ref="B30:F30"/>
    <mergeCell ref="B20:F20"/>
    <mergeCell ref="B21:F21"/>
    <mergeCell ref="B22:F22"/>
    <mergeCell ref="B23:F23"/>
    <mergeCell ref="B24:F24"/>
    <mergeCell ref="B25:F25"/>
    <mergeCell ref="B14:F14"/>
    <mergeCell ref="B15:F15"/>
    <mergeCell ref="B16:F16"/>
    <mergeCell ref="B17:F17"/>
    <mergeCell ref="B18:F18"/>
    <mergeCell ref="B19:F19"/>
    <mergeCell ref="C8:F8"/>
    <mergeCell ref="B9:F9"/>
    <mergeCell ref="B10:F10"/>
    <mergeCell ref="B11:F11"/>
    <mergeCell ref="B12:F12"/>
    <mergeCell ref="B13:F13"/>
    <mergeCell ref="B1:F1"/>
    <mergeCell ref="B2:F2"/>
    <mergeCell ref="B3:F3"/>
    <mergeCell ref="B4:F4"/>
    <mergeCell ref="B5:F5"/>
    <mergeCell ref="B6:F6"/>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dimension ref="B1:I41"/>
  <sheetViews>
    <sheetView topLeftCell="A13" workbookViewId="0">
      <selection activeCell="E6" sqref="E6:F6"/>
    </sheetView>
  </sheetViews>
  <sheetFormatPr defaultColWidth="18.140625" defaultRowHeight="11.25"/>
  <cols>
    <col min="1" max="1" width="18.140625" style="1"/>
    <col min="2" max="2" width="13" style="1" customWidth="1"/>
    <col min="3" max="3" width="13.42578125" style="98" customWidth="1"/>
    <col min="4" max="4" width="11.5703125" style="98" customWidth="1"/>
    <col min="5" max="5" width="67.42578125" style="99" customWidth="1"/>
    <col min="6" max="6" width="13.85546875" style="100" customWidth="1"/>
    <col min="7" max="16384" width="18.140625" style="1"/>
  </cols>
  <sheetData>
    <row r="1" spans="2:9" ht="18">
      <c r="B1" s="106" t="s">
        <v>94</v>
      </c>
      <c r="C1" s="106"/>
      <c r="D1" s="106"/>
      <c r="E1" s="106"/>
      <c r="F1" s="106"/>
      <c r="G1" s="165"/>
      <c r="H1" s="166"/>
      <c r="I1" s="107"/>
    </row>
    <row r="2" spans="2:9" ht="15.75">
      <c r="B2" s="108" t="s">
        <v>1</v>
      </c>
      <c r="C2" s="226"/>
      <c r="D2" s="226"/>
      <c r="E2" s="226"/>
      <c r="F2" s="226"/>
      <c r="G2" s="165"/>
      <c r="H2" s="166"/>
      <c r="I2" s="107"/>
    </row>
    <row r="3" spans="2:9" ht="12.75">
      <c r="B3" s="109" t="s">
        <v>2</v>
      </c>
      <c r="C3" s="109"/>
      <c r="D3" s="109"/>
      <c r="E3" s="109"/>
      <c r="F3" s="109"/>
      <c r="H3" s="166"/>
      <c r="I3" s="110"/>
    </row>
    <row r="4" spans="2:9" ht="15">
      <c r="B4" s="109"/>
      <c r="C4" s="109"/>
      <c r="D4" s="109"/>
      <c r="E4" s="109"/>
      <c r="F4" s="109"/>
      <c r="G4" s="171"/>
      <c r="H4" s="166"/>
      <c r="I4" s="110"/>
    </row>
    <row r="5" spans="2:9" ht="12.75">
      <c r="B5" s="109"/>
      <c r="C5" s="109"/>
      <c r="D5" s="109"/>
      <c r="E5" s="109"/>
      <c r="F5" s="109"/>
    </row>
    <row r="6" spans="2:9" ht="40.5" customHeight="1">
      <c r="B6" s="227" t="s">
        <v>95</v>
      </c>
      <c r="C6" s="227"/>
      <c r="D6" s="227"/>
      <c r="E6" s="228" t="s">
        <v>96</v>
      </c>
      <c r="F6" s="229"/>
    </row>
    <row r="7" spans="2:9" ht="12">
      <c r="B7" s="230" t="s">
        <v>97</v>
      </c>
      <c r="C7" s="230"/>
      <c r="D7" s="230"/>
      <c r="E7" s="230"/>
      <c r="F7" s="230"/>
      <c r="G7" s="75"/>
    </row>
    <row r="8" spans="2:9" ht="12">
      <c r="B8" s="230"/>
      <c r="C8" s="230"/>
      <c r="D8" s="230"/>
      <c r="E8" s="230"/>
      <c r="F8" s="230"/>
      <c r="G8" s="75"/>
    </row>
    <row r="9" spans="2:9" ht="12">
      <c r="B9" s="231" t="s">
        <v>98</v>
      </c>
      <c r="C9" s="231"/>
      <c r="D9" s="231"/>
      <c r="E9" s="231"/>
      <c r="F9" s="231"/>
      <c r="G9" s="75"/>
    </row>
    <row r="10" spans="2:9" ht="12">
      <c r="B10" s="232" t="s">
        <v>99</v>
      </c>
      <c r="C10" s="232"/>
      <c r="D10" s="232"/>
      <c r="E10" s="232"/>
      <c r="F10" s="232"/>
      <c r="G10" s="75"/>
    </row>
    <row r="11" spans="2:9" ht="12">
      <c r="B11" s="233" t="s">
        <v>100</v>
      </c>
      <c r="C11" s="233"/>
      <c r="D11" s="233"/>
      <c r="E11" s="233"/>
      <c r="F11" s="233"/>
      <c r="G11" s="75"/>
    </row>
    <row r="12" spans="2:9" s="234" customFormat="1" ht="12">
      <c r="B12" s="235" t="s">
        <v>101</v>
      </c>
      <c r="C12" s="235"/>
      <c r="D12" s="235"/>
      <c r="E12" s="235"/>
      <c r="F12" s="235"/>
    </row>
    <row r="13" spans="2:9" ht="12">
      <c r="B13" s="230" t="s">
        <v>102</v>
      </c>
      <c r="C13" s="230"/>
      <c r="D13" s="230"/>
      <c r="E13" s="230"/>
      <c r="F13" s="230"/>
      <c r="G13" s="75"/>
    </row>
    <row r="14" spans="2:9" ht="12">
      <c r="B14" s="230" t="s">
        <v>103</v>
      </c>
      <c r="C14" s="230"/>
      <c r="D14" s="230"/>
      <c r="E14" s="230"/>
      <c r="F14" s="230"/>
      <c r="G14" s="75"/>
    </row>
    <row r="15" spans="2:9">
      <c r="B15" s="236"/>
      <c r="C15" s="236"/>
      <c r="D15" s="236"/>
      <c r="E15" s="236"/>
      <c r="F15" s="236"/>
      <c r="G15" s="75"/>
    </row>
    <row r="16" spans="2:9" ht="12">
      <c r="B16" s="231" t="s">
        <v>104</v>
      </c>
      <c r="C16" s="231"/>
      <c r="D16" s="231"/>
      <c r="E16" s="231"/>
      <c r="F16" s="231"/>
      <c r="G16" s="75"/>
    </row>
    <row r="17" spans="2:7" ht="12">
      <c r="B17" s="231" t="s">
        <v>105</v>
      </c>
      <c r="C17" s="231"/>
      <c r="D17" s="231"/>
      <c r="E17" s="231"/>
      <c r="F17" s="231"/>
      <c r="G17" s="75"/>
    </row>
    <row r="18" spans="2:7" ht="12">
      <c r="B18" s="231" t="s">
        <v>106</v>
      </c>
      <c r="C18" s="231"/>
      <c r="D18" s="231"/>
      <c r="E18" s="231"/>
      <c r="F18" s="231"/>
      <c r="G18" s="75"/>
    </row>
    <row r="19" spans="2:7" ht="12">
      <c r="B19" s="231" t="s">
        <v>107</v>
      </c>
      <c r="C19" s="231"/>
      <c r="D19" s="231"/>
      <c r="E19" s="231"/>
      <c r="F19" s="231"/>
      <c r="G19" s="75"/>
    </row>
    <row r="20" spans="2:7" ht="12">
      <c r="B20" s="231" t="s">
        <v>108</v>
      </c>
      <c r="C20" s="231"/>
      <c r="D20" s="231"/>
      <c r="E20" s="231"/>
      <c r="F20" s="231"/>
    </row>
    <row r="21" spans="2:7" ht="12">
      <c r="B21" s="231"/>
      <c r="C21" s="231"/>
      <c r="D21" s="231"/>
      <c r="E21" s="231"/>
      <c r="F21" s="231"/>
    </row>
    <row r="22" spans="2:7" s="29" customFormat="1">
      <c r="B22" s="237" t="s">
        <v>10</v>
      </c>
      <c r="C22" s="238" t="s">
        <v>11</v>
      </c>
      <c r="D22" s="238" t="s">
        <v>11</v>
      </c>
      <c r="E22" s="239" t="s">
        <v>12</v>
      </c>
      <c r="F22" s="240" t="s">
        <v>13</v>
      </c>
    </row>
    <row r="23" spans="2:7" s="29" customFormat="1">
      <c r="B23" s="237"/>
      <c r="C23" s="238"/>
      <c r="D23" s="238"/>
      <c r="E23" s="239"/>
      <c r="F23" s="240"/>
    </row>
    <row r="24" spans="2:7" s="29" customFormat="1">
      <c r="B24" s="241" t="str">
        <f>[1]PLANILHA!C27</f>
        <v>TOTAL DOS  SERVIÇOS DE TRANSPORTES E DESTINAÇÃO FINAL DOS RESÍDUOS SÓLIDOS</v>
      </c>
      <c r="C24" s="242"/>
      <c r="D24" s="242"/>
      <c r="E24" s="242"/>
      <c r="F24" s="243"/>
    </row>
    <row r="25" spans="2:7" s="29" customFormat="1">
      <c r="B25" s="241" t="str">
        <f>[1]PLANILHA!C11</f>
        <v>1 - CATEGORIA 4 - TRANSPORTES</v>
      </c>
      <c r="C25" s="242"/>
      <c r="D25" s="242"/>
      <c r="E25" s="242"/>
      <c r="F25" s="243"/>
    </row>
    <row r="26" spans="2:7" s="29" customFormat="1" ht="89.25" customHeight="1">
      <c r="B26" s="192" t="str">
        <f>[1]PLANILHA!C12</f>
        <v>1.1</v>
      </c>
      <c r="C26" s="244" t="str">
        <f>[1]PLANILHA!D12</f>
        <v>mercado</v>
      </c>
      <c r="D26" s="244" t="str">
        <f>[1]PLANILHA!E12</f>
        <v>mercado</v>
      </c>
      <c r="E26" s="245" t="str">
        <f>[1]PLANILHA!F12</f>
        <v>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v>
      </c>
      <c r="F26" s="246" t="str">
        <f>[1]PLANILHA!G12</f>
        <v>t</v>
      </c>
    </row>
    <row r="27" spans="2:7" s="29" customFormat="1" ht="12">
      <c r="B27" s="247" t="str">
        <f>E26</f>
        <v>Transporte de caçamba estacionária “Roll-On/Roll-Off”, aberta, com capacidade aproximada de 35m³, exclusive taxa para descarga em locais autorizados e/ou licenciados COSIDERAR PARA O TRANSPORTE TODO TRAJETO NESCESSÁRIO PARA REALIZAÇÃO DA OPERAÇÃO (PÁTIO DA EMPRESA ATÉ O LOCAL DE TRANSBORDO DO MUNICÍPIO PARA SUBSTITUIÇÃO DA CAÇAMBA VAZIA, TRANSBORDO ATÉ O LOCAL LICENCIADO DA COTRATADA CAÇAMBA CHEIA E LOCAL LICENCIADO DA CONTRATADA ATÉ PÁTIO DA EMPRESA CAÇAMBA VAZIA"  MEDIDOS POR " T "ATRAVÉS DA COMPROVAÇÃO DA PESAGEM NA DESTINAÇÃO FINAL</v>
      </c>
      <c r="C27" s="248"/>
      <c r="D27" s="248"/>
      <c r="E27" s="248"/>
      <c r="F27" s="249"/>
    </row>
    <row r="28" spans="2:7" s="29" customFormat="1">
      <c r="B28" s="202"/>
      <c r="C28" s="203"/>
      <c r="D28" s="203"/>
      <c r="E28" s="203"/>
      <c r="F28" s="204"/>
    </row>
    <row r="29" spans="2:7" s="60" customFormat="1">
      <c r="B29" s="210" t="str">
        <f>[1]PLANILHA!C14</f>
        <v>2 - CATEGORIA 5 - SERVIÇOS COMPLEMENTARES</v>
      </c>
      <c r="C29" s="210"/>
      <c r="D29" s="210"/>
      <c r="E29" s="210"/>
      <c r="F29" s="210"/>
      <c r="G29" s="96"/>
    </row>
    <row r="30" spans="2:7">
      <c r="B30" s="202"/>
      <c r="C30" s="203"/>
      <c r="D30" s="203"/>
      <c r="E30" s="203"/>
      <c r="F30" s="204"/>
      <c r="G30" s="75"/>
    </row>
    <row r="31" spans="2:7" ht="61.5" customHeight="1">
      <c r="B31" s="192" t="str">
        <f>[1]PLANILHA!C15</f>
        <v>2.1</v>
      </c>
      <c r="C31" s="244" t="str">
        <f>[1]PLANILHA!D15</f>
        <v>mercado</v>
      </c>
      <c r="D31" s="244" t="str">
        <f>[1]PLANILHA!E15</f>
        <v>mercado</v>
      </c>
      <c r="E31" s="245" t="str">
        <f>[1]PLANILHA!F15</f>
        <v>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v>
      </c>
      <c r="F31" s="246" t="str">
        <f>[1]PLANILHA!G15</f>
        <v>t</v>
      </c>
      <c r="G31" s="75"/>
    </row>
    <row r="32" spans="2:7" ht="12">
      <c r="B32" s="211" t="str">
        <f>E31</f>
        <v>Transbordo de RSU em local licenciado, dentro do município de Santo Antônio de Pádua, compreendendo  todo o procedimento legal e operacional do recebimento do RSU coletado e transbordado para caçambas ROLL-ON/ROLL-OFF medidos por tonelada transbordada conforme comprovação da pesagem na destinação final.</v>
      </c>
      <c r="C32" s="211"/>
      <c r="D32" s="211"/>
      <c r="E32" s="211"/>
      <c r="F32" s="211"/>
      <c r="G32" s="75"/>
    </row>
    <row r="33" spans="2:7">
      <c r="B33" s="202"/>
      <c r="C33" s="203"/>
      <c r="D33" s="203"/>
      <c r="E33" s="203"/>
      <c r="F33" s="204"/>
      <c r="G33" s="75"/>
    </row>
    <row r="34" spans="2:7" s="60" customFormat="1">
      <c r="B34" s="210" t="str">
        <f>[1]PLANILHA!C18</f>
        <v>3 - CATEGORIA 19 - ALUGUEL DE EQUIPAMENTOS</v>
      </c>
      <c r="C34" s="210"/>
      <c r="D34" s="210"/>
      <c r="E34" s="210"/>
      <c r="F34" s="210"/>
      <c r="G34" s="96"/>
    </row>
    <row r="35" spans="2:7" ht="60.75" customHeight="1">
      <c r="B35" s="192" t="str">
        <f>[1]PLANILHA!C19</f>
        <v>3.1</v>
      </c>
      <c r="C35" s="192" t="str">
        <f>[1]PLANILHA!D19</f>
        <v>mercado</v>
      </c>
      <c r="D35" s="192" t="str">
        <f>[1]PLANILHA!E19</f>
        <v>mercado</v>
      </c>
      <c r="E35" s="245" t="str">
        <f>[1]PLANILHA!F19</f>
        <v>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v>
      </c>
      <c r="F35" s="192" t="str">
        <f>[1]PLANILHA!G19</f>
        <v>und/mês</v>
      </c>
      <c r="G35" s="75"/>
    </row>
    <row r="36" spans="2:7" ht="12">
      <c r="B36" s="211" t="str">
        <f>E35</f>
        <v>AUGUEL DE: caçamba estacionária “Roll-On/Roll-Off”, aberta, com capacidade aproximada de 35m³, PARA O mínimo de 40 coletas por mês, exclusive taxa para descarga em locais autorizados e/ou licenciados  INCLUSIVE A DESCARGA DA CAÇAMBA VAZIA SUBSTITUTA E COLETA DA CAÇAMBA CHEIA PARA TRANSPORTE</v>
      </c>
      <c r="C36" s="211"/>
      <c r="D36" s="211"/>
      <c r="E36" s="211"/>
      <c r="F36" s="211"/>
      <c r="G36" s="75"/>
    </row>
    <row r="37" spans="2:7">
      <c r="B37" s="202"/>
      <c r="C37" s="203"/>
      <c r="D37" s="203"/>
      <c r="E37" s="203"/>
      <c r="F37" s="204"/>
      <c r="G37" s="75"/>
    </row>
    <row r="38" spans="2:7" s="60" customFormat="1">
      <c r="B38" s="210" t="str">
        <f>[1]PLANILHA!C22</f>
        <v>4- PREÇOS DE MERCADO</v>
      </c>
      <c r="C38" s="210"/>
      <c r="D38" s="210"/>
      <c r="E38" s="210"/>
      <c r="F38" s="210"/>
      <c r="G38" s="96"/>
    </row>
    <row r="39" spans="2:7" ht="40.5" customHeight="1">
      <c r="B39" s="192" t="str">
        <f>[1]PLANILHA!C23</f>
        <v>4.1</v>
      </c>
      <c r="C39" s="244" t="str">
        <f>[1]PLANILHA!D23</f>
        <v>mercado</v>
      </c>
      <c r="D39" s="244" t="str">
        <f>[1]PLANILHA!E23</f>
        <v>mercado</v>
      </c>
      <c r="E39" s="245" t="str">
        <f>[1]PLANILHA!F23</f>
        <v>Descarga de materiais e resíduos em locais de disposição final autorizados e/ou licenciados a operar pelos órgãos de controle ambiental</v>
      </c>
      <c r="F39" s="246" t="str">
        <f>[1]PLANILHA!G23</f>
        <v>t</v>
      </c>
      <c r="G39" s="75"/>
    </row>
    <row r="40" spans="2:7" ht="12">
      <c r="B40" s="211" t="str">
        <f>E39</f>
        <v>Descarga de materiais e resíduos em locais de disposição final autorizados e/ou licenciados a operar pelos órgãos de controle ambiental</v>
      </c>
      <c r="C40" s="211"/>
      <c r="D40" s="211"/>
      <c r="E40" s="211"/>
      <c r="F40" s="211"/>
      <c r="G40" s="75"/>
    </row>
    <row r="41" spans="2:7">
      <c r="B41" s="202"/>
      <c r="C41" s="203"/>
      <c r="D41" s="203"/>
      <c r="E41" s="203"/>
      <c r="F41" s="204"/>
      <c r="G41" s="75"/>
    </row>
  </sheetData>
  <mergeCells count="41">
    <mergeCell ref="B40:F40"/>
    <mergeCell ref="B41:F41"/>
    <mergeCell ref="B32:F32"/>
    <mergeCell ref="B33:F33"/>
    <mergeCell ref="B34:F34"/>
    <mergeCell ref="B36:F36"/>
    <mergeCell ref="B37:F37"/>
    <mergeCell ref="B38:F38"/>
    <mergeCell ref="B24:F24"/>
    <mergeCell ref="B25:F25"/>
    <mergeCell ref="B27:F27"/>
    <mergeCell ref="B28:F28"/>
    <mergeCell ref="B29:F29"/>
    <mergeCell ref="B30:F30"/>
    <mergeCell ref="B19:F19"/>
    <mergeCell ref="B20:F20"/>
    <mergeCell ref="B21:F21"/>
    <mergeCell ref="B22:B23"/>
    <mergeCell ref="C22:C23"/>
    <mergeCell ref="D22:D23"/>
    <mergeCell ref="E22:E23"/>
    <mergeCell ref="F22:F23"/>
    <mergeCell ref="B13:F13"/>
    <mergeCell ref="B14:F14"/>
    <mergeCell ref="B15:F15"/>
    <mergeCell ref="B16:F16"/>
    <mergeCell ref="B17:F17"/>
    <mergeCell ref="B18:F18"/>
    <mergeCell ref="B7:F7"/>
    <mergeCell ref="B8:F8"/>
    <mergeCell ref="B9:F9"/>
    <mergeCell ref="B10:F10"/>
    <mergeCell ref="B11:F11"/>
    <mergeCell ref="B12:F12"/>
    <mergeCell ref="B1:F1"/>
    <mergeCell ref="B2:F2"/>
    <mergeCell ref="B3:F3"/>
    <mergeCell ref="B4:F4"/>
    <mergeCell ref="B5:F5"/>
    <mergeCell ref="B6:D6"/>
    <mergeCell ref="E6:F6"/>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dimension ref="B1:V33"/>
  <sheetViews>
    <sheetView workbookViewId="0">
      <selection activeCell="U13" sqref="U13"/>
    </sheetView>
  </sheetViews>
  <sheetFormatPr defaultRowHeight="12"/>
  <cols>
    <col min="1" max="5" width="9.140625" style="250"/>
    <col min="6" max="6" width="9.140625" style="273"/>
    <col min="7" max="7" width="9.140625" style="274"/>
    <col min="8" max="16384" width="9.140625" style="250"/>
  </cols>
  <sheetData>
    <row r="1" spans="2:22" ht="18">
      <c r="B1" s="251" t="s">
        <v>109</v>
      </c>
      <c r="C1" s="251"/>
      <c r="D1" s="251"/>
      <c r="E1" s="251"/>
      <c r="F1" s="251"/>
      <c r="G1" s="251"/>
      <c r="H1" s="251"/>
      <c r="I1" s="251"/>
      <c r="J1" s="251"/>
      <c r="K1" s="251"/>
      <c r="L1" s="251"/>
      <c r="M1" s="251"/>
      <c r="N1" s="251"/>
      <c r="O1" s="251"/>
      <c r="P1" s="251"/>
      <c r="Q1" s="251"/>
      <c r="R1" s="251"/>
      <c r="S1" s="251"/>
    </row>
    <row r="2" spans="2:22" ht="23.25">
      <c r="B2" s="252"/>
      <c r="C2" s="253" t="s">
        <v>110</v>
      </c>
      <c r="D2" s="253"/>
      <c r="E2" s="253"/>
      <c r="F2" s="253"/>
      <c r="G2" s="253"/>
      <c r="H2" s="253"/>
      <c r="I2" s="253"/>
      <c r="J2" s="253"/>
      <c r="K2" s="253"/>
      <c r="L2" s="253"/>
      <c r="M2" s="253"/>
      <c r="N2" s="253"/>
      <c r="O2" s="253"/>
      <c r="P2" s="253"/>
      <c r="Q2" s="253"/>
      <c r="R2" s="253"/>
      <c r="S2" s="253"/>
    </row>
    <row r="3" spans="2:22">
      <c r="B3" s="254"/>
      <c r="C3" s="255"/>
      <c r="D3" s="255"/>
      <c r="E3" s="256"/>
      <c r="F3" s="257"/>
      <c r="G3" s="258"/>
      <c r="H3" s="256"/>
      <c r="I3" s="256" t="s">
        <v>111</v>
      </c>
      <c r="J3" s="256"/>
      <c r="K3" s="255"/>
      <c r="L3" s="255"/>
      <c r="M3" s="255"/>
      <c r="N3" s="255"/>
      <c r="O3" s="255"/>
      <c r="P3" s="255"/>
      <c r="Q3" s="255"/>
      <c r="R3" s="255"/>
      <c r="S3" s="255"/>
    </row>
    <row r="4" spans="2:22">
      <c r="B4" s="259" t="s">
        <v>112</v>
      </c>
      <c r="C4" s="259"/>
      <c r="D4" s="259"/>
      <c r="E4" s="260" t="str">
        <f>[1]PLANILHA!F7</f>
        <v>TRANSPORTE E DESTINAÇÃO  DO REJEITO DO RESÍDUO SÓLIDO URBANO DA PREFEITURA DE SANTO ANTÔNIO DE PÁDUA 2021</v>
      </c>
      <c r="F4" s="261"/>
      <c r="G4" s="261"/>
      <c r="H4" s="261"/>
      <c r="I4" s="261"/>
      <c r="J4" s="261"/>
      <c r="K4" s="261"/>
      <c r="L4" s="261"/>
      <c r="M4" s="261"/>
      <c r="N4" s="261"/>
      <c r="O4" s="261"/>
      <c r="P4" s="261"/>
      <c r="Q4" s="261"/>
      <c r="R4" s="261"/>
      <c r="S4" s="261"/>
    </row>
    <row r="5" spans="2:22">
      <c r="B5" s="259" t="s">
        <v>113</v>
      </c>
      <c r="C5" s="259"/>
      <c r="D5" s="259"/>
      <c r="E5" s="260" t="str">
        <f>[1]PLANILHA!F8</f>
        <v>MUNICÍPIO DE SANTO ANTÔNIO DE PÁDUA - RJ</v>
      </c>
      <c r="F5" s="261"/>
      <c r="G5" s="261"/>
      <c r="H5" s="261"/>
      <c r="I5" s="261"/>
      <c r="J5" s="261"/>
      <c r="K5" s="261"/>
      <c r="L5" s="261"/>
      <c r="M5" s="261"/>
      <c r="N5" s="261"/>
      <c r="O5" s="261"/>
      <c r="P5" s="261"/>
      <c r="Q5" s="261"/>
      <c r="R5" s="261"/>
      <c r="S5" s="261"/>
    </row>
    <row r="6" spans="2:22" ht="12.75">
      <c r="B6" s="262"/>
      <c r="C6" s="263"/>
      <c r="D6" s="263"/>
      <c r="E6" s="264"/>
      <c r="F6" s="265"/>
      <c r="G6" s="266"/>
      <c r="H6" s="267"/>
      <c r="I6" s="267" t="s">
        <v>111</v>
      </c>
      <c r="J6" s="267" t="s">
        <v>111</v>
      </c>
      <c r="K6" s="263"/>
      <c r="L6" s="262"/>
      <c r="M6" s="268"/>
      <c r="N6" s="255"/>
      <c r="O6" s="255"/>
      <c r="P6" s="255"/>
      <c r="Q6" s="255"/>
      <c r="R6" s="255"/>
      <c r="S6" s="255"/>
    </row>
    <row r="7" spans="2:22">
      <c r="B7" s="263"/>
      <c r="C7" s="263"/>
      <c r="D7" s="263"/>
      <c r="E7" s="263"/>
      <c r="F7" s="269"/>
      <c r="G7" s="270"/>
      <c r="H7" s="263"/>
      <c r="I7" s="271"/>
      <c r="J7" s="263"/>
      <c r="K7" s="263"/>
      <c r="L7" s="271"/>
      <c r="M7" s="271"/>
    </row>
    <row r="8" spans="2:22" ht="12.75" thickBot="1">
      <c r="B8" s="272"/>
      <c r="J8" s="255"/>
      <c r="K8" s="255"/>
      <c r="L8" s="255"/>
      <c r="M8" s="255"/>
    </row>
    <row r="9" spans="2:22" ht="12.75" thickBot="1">
      <c r="B9" s="275" t="s">
        <v>114</v>
      </c>
      <c r="C9" s="276"/>
      <c r="D9" s="277"/>
      <c r="E9" s="278" t="s">
        <v>115</v>
      </c>
      <c r="F9" s="279"/>
      <c r="G9" s="280" t="s">
        <v>116</v>
      </c>
      <c r="H9" s="281" t="s">
        <v>181</v>
      </c>
      <c r="I9" s="282"/>
      <c r="J9" s="282"/>
      <c r="K9" s="282"/>
      <c r="L9" s="282"/>
      <c r="M9" s="282"/>
      <c r="N9" s="282"/>
      <c r="O9" s="282"/>
      <c r="P9" s="282"/>
      <c r="Q9" s="282"/>
      <c r="R9" s="282"/>
      <c r="S9" s="283"/>
    </row>
    <row r="10" spans="2:22">
      <c r="B10" s="284"/>
      <c r="C10" s="285"/>
      <c r="D10" s="286"/>
      <c r="E10" s="287"/>
      <c r="F10" s="288" t="s">
        <v>118</v>
      </c>
      <c r="G10" s="289"/>
      <c r="H10" s="290" t="s">
        <v>119</v>
      </c>
      <c r="I10" s="291"/>
      <c r="J10" s="290" t="s">
        <v>120</v>
      </c>
      <c r="K10" s="291"/>
      <c r="L10" s="290" t="s">
        <v>121</v>
      </c>
      <c r="M10" s="291"/>
      <c r="N10" s="290" t="s">
        <v>122</v>
      </c>
      <c r="O10" s="291"/>
      <c r="P10" s="290" t="s">
        <v>123</v>
      </c>
      <c r="Q10" s="291"/>
      <c r="R10" s="290" t="s">
        <v>124</v>
      </c>
      <c r="S10" s="291"/>
    </row>
    <row r="11" spans="2:22" ht="12.75" thickBot="1">
      <c r="B11" s="284"/>
      <c r="C11" s="285"/>
      <c r="D11" s="286"/>
      <c r="E11" s="287"/>
      <c r="F11" s="292" t="s">
        <v>125</v>
      </c>
      <c r="G11" s="289"/>
      <c r="H11" s="293" t="s">
        <v>126</v>
      </c>
      <c r="I11" s="294" t="s">
        <v>127</v>
      </c>
      <c r="J11" s="293" t="s">
        <v>126</v>
      </c>
      <c r="K11" s="294" t="s">
        <v>127</v>
      </c>
      <c r="L11" s="295" t="s">
        <v>126</v>
      </c>
      <c r="M11" s="294" t="s">
        <v>127</v>
      </c>
      <c r="N11" s="293" t="s">
        <v>126</v>
      </c>
      <c r="O11" s="294" t="s">
        <v>127</v>
      </c>
      <c r="P11" s="293" t="s">
        <v>126</v>
      </c>
      <c r="Q11" s="294" t="s">
        <v>127</v>
      </c>
      <c r="R11" s="295" t="s">
        <v>126</v>
      </c>
      <c r="S11" s="294" t="s">
        <v>127</v>
      </c>
    </row>
    <row r="12" spans="2:22" ht="12.75" thickBot="1">
      <c r="B12" s="296"/>
      <c r="C12" s="297" t="s">
        <v>128</v>
      </c>
      <c r="D12" s="298"/>
      <c r="E12" s="299">
        <f>[1]PLANILHA!J34</f>
        <v>3413588.58</v>
      </c>
      <c r="F12" s="300"/>
      <c r="G12" s="301"/>
      <c r="H12" s="302">
        <v>8.3299999999999999E-2</v>
      </c>
      <c r="I12" s="303">
        <f>H12</f>
        <v>8.3299999999999999E-2</v>
      </c>
      <c r="J12" s="302">
        <v>8.3299999999999999E-2</v>
      </c>
      <c r="K12" s="303">
        <f>I12+J12</f>
        <v>0.1666</v>
      </c>
      <c r="L12" s="302">
        <v>8.3400000000000002E-2</v>
      </c>
      <c r="M12" s="303">
        <f>K12+L12</f>
        <v>0.25</v>
      </c>
      <c r="N12" s="302">
        <v>8.3299999999999999E-2</v>
      </c>
      <c r="O12" s="303">
        <f>M12+N12</f>
        <v>0.33329999999999999</v>
      </c>
      <c r="P12" s="302">
        <v>8.3299999999999999E-2</v>
      </c>
      <c r="Q12" s="303">
        <f>O12+P12</f>
        <v>0.41659999999999997</v>
      </c>
      <c r="R12" s="302">
        <v>8.3400000000000002E-2</v>
      </c>
      <c r="S12" s="304">
        <f>Q12+R12</f>
        <v>0.5</v>
      </c>
    </row>
    <row r="13" spans="2:22" ht="12.75" thickBot="1">
      <c r="B13" s="305"/>
      <c r="C13" s="306"/>
      <c r="D13" s="306"/>
      <c r="E13" s="307"/>
      <c r="F13" s="308"/>
      <c r="G13" s="309"/>
      <c r="H13" s="309"/>
      <c r="I13" s="306"/>
      <c r="J13" s="309"/>
      <c r="K13" s="306"/>
      <c r="L13" s="309"/>
      <c r="M13" s="306"/>
      <c r="N13" s="309"/>
      <c r="O13" s="306"/>
      <c r="P13" s="309"/>
      <c r="Q13" s="306"/>
      <c r="R13" s="309"/>
      <c r="S13" s="306"/>
      <c r="V13" s="310"/>
    </row>
    <row r="14" spans="2:22" ht="12.75" thickBot="1">
      <c r="B14" s="311" t="s">
        <v>129</v>
      </c>
      <c r="C14" s="312"/>
      <c r="D14" s="313"/>
      <c r="E14" s="314"/>
      <c r="F14" s="315">
        <f>[1]PLANILHA!L30</f>
        <v>1</v>
      </c>
      <c r="G14" s="316"/>
      <c r="H14" s="317">
        <f>H12</f>
        <v>8.3299999999999999E-2</v>
      </c>
      <c r="I14" s="318">
        <f>H14</f>
        <v>8.3299999999999999E-2</v>
      </c>
      <c r="J14" s="317">
        <f>J12</f>
        <v>8.3299999999999999E-2</v>
      </c>
      <c r="K14" s="318">
        <f>J14+I14</f>
        <v>0.1666</v>
      </c>
      <c r="L14" s="317">
        <f>L12</f>
        <v>8.3400000000000002E-2</v>
      </c>
      <c r="M14" s="318">
        <f>L14+K14</f>
        <v>0.25</v>
      </c>
      <c r="N14" s="317">
        <f>N12</f>
        <v>8.3299999999999999E-2</v>
      </c>
      <c r="O14" s="318">
        <f>N14+M14</f>
        <v>0.33329999999999999</v>
      </c>
      <c r="P14" s="317">
        <f>P12</f>
        <v>8.3299999999999999E-2</v>
      </c>
      <c r="Q14" s="318">
        <f>P14+O14</f>
        <v>0.41659999999999997</v>
      </c>
      <c r="R14" s="317">
        <f>R12</f>
        <v>8.3400000000000002E-2</v>
      </c>
      <c r="S14" s="318">
        <f>R14+Q14</f>
        <v>0.5</v>
      </c>
      <c r="V14" s="310"/>
    </row>
    <row r="15" spans="2:22" ht="16.5" thickBot="1">
      <c r="B15" s="311" t="s">
        <v>130</v>
      </c>
      <c r="C15" s="312"/>
      <c r="D15" s="313"/>
      <c r="E15" s="319">
        <f>E12</f>
        <v>3413588.58</v>
      </c>
      <c r="F15" s="320"/>
      <c r="G15" s="320"/>
      <c r="H15" s="321">
        <f>H14*$E$15</f>
        <v>284351.92871399998</v>
      </c>
      <c r="I15" s="322"/>
      <c r="J15" s="321">
        <f>J14*$E$15</f>
        <v>284351.92871399998</v>
      </c>
      <c r="K15" s="322"/>
      <c r="L15" s="321">
        <f>L14*$E$15</f>
        <v>284693.287572</v>
      </c>
      <c r="M15" s="322"/>
      <c r="N15" s="321">
        <f>N14*$E$15</f>
        <v>284351.92871399998</v>
      </c>
      <c r="O15" s="322"/>
      <c r="P15" s="321">
        <f>P14*$E$15</f>
        <v>284351.92871399998</v>
      </c>
      <c r="Q15" s="322"/>
      <c r="R15" s="321">
        <f>R14*$E$15</f>
        <v>284693.287572</v>
      </c>
      <c r="S15" s="322"/>
    </row>
    <row r="16" spans="2:22" ht="16.5" thickBot="1">
      <c r="B16" s="323" t="s">
        <v>131</v>
      </c>
      <c r="C16" s="324"/>
      <c r="D16" s="324"/>
      <c r="E16" s="324"/>
      <c r="F16" s="324"/>
      <c r="G16" s="325"/>
      <c r="H16" s="321">
        <f>F16+H15</f>
        <v>284351.92871399998</v>
      </c>
      <c r="I16" s="322"/>
      <c r="J16" s="321">
        <f>H16+J15</f>
        <v>568703.85742799996</v>
      </c>
      <c r="K16" s="322"/>
      <c r="L16" s="321">
        <f>J16+L15</f>
        <v>853397.14500000002</v>
      </c>
      <c r="M16" s="322"/>
      <c r="N16" s="321">
        <f>L16+N15</f>
        <v>1137749.0737139999</v>
      </c>
      <c r="O16" s="322"/>
      <c r="P16" s="321">
        <f>N16+P15</f>
        <v>1422101.0024279999</v>
      </c>
      <c r="Q16" s="322"/>
      <c r="R16" s="321">
        <f>P16+R15</f>
        <v>1706794.2899999998</v>
      </c>
      <c r="S16" s="322"/>
    </row>
    <row r="18" spans="2:22" ht="12.75" thickBot="1">
      <c r="B18" s="272"/>
      <c r="J18" s="255"/>
      <c r="K18" s="255"/>
      <c r="L18" s="255"/>
      <c r="M18" s="255"/>
    </row>
    <row r="19" spans="2:22" ht="12.75" thickBot="1">
      <c r="B19" s="275" t="s">
        <v>114</v>
      </c>
      <c r="C19" s="276"/>
      <c r="D19" s="277"/>
      <c r="E19" s="278" t="s">
        <v>115</v>
      </c>
      <c r="F19" s="279"/>
      <c r="G19" s="280" t="s">
        <v>116</v>
      </c>
      <c r="H19" s="281" t="s">
        <v>117</v>
      </c>
      <c r="I19" s="282"/>
      <c r="J19" s="282"/>
      <c r="K19" s="282"/>
      <c r="L19" s="282"/>
      <c r="M19" s="282"/>
      <c r="N19" s="282"/>
      <c r="O19" s="282"/>
      <c r="P19" s="282"/>
      <c r="Q19" s="282"/>
      <c r="R19" s="282"/>
      <c r="S19" s="283"/>
    </row>
    <row r="20" spans="2:22">
      <c r="B20" s="284"/>
      <c r="C20" s="285"/>
      <c r="D20" s="286"/>
      <c r="E20" s="287"/>
      <c r="F20" s="288" t="s">
        <v>118</v>
      </c>
      <c r="G20" s="289"/>
      <c r="H20" s="290" t="s">
        <v>132</v>
      </c>
      <c r="I20" s="291"/>
      <c r="J20" s="290" t="s">
        <v>133</v>
      </c>
      <c r="K20" s="291"/>
      <c r="L20" s="290" t="s">
        <v>134</v>
      </c>
      <c r="M20" s="291"/>
      <c r="N20" s="290" t="s">
        <v>135</v>
      </c>
      <c r="O20" s="291"/>
      <c r="P20" s="290" t="s">
        <v>136</v>
      </c>
      <c r="Q20" s="291"/>
      <c r="R20" s="290" t="s">
        <v>137</v>
      </c>
      <c r="S20" s="291"/>
    </row>
    <row r="21" spans="2:22" ht="12.75" thickBot="1">
      <c r="B21" s="284"/>
      <c r="C21" s="285"/>
      <c r="D21" s="286"/>
      <c r="E21" s="287"/>
      <c r="F21" s="292" t="s">
        <v>125</v>
      </c>
      <c r="G21" s="326"/>
      <c r="H21" s="327" t="s">
        <v>126</v>
      </c>
      <c r="I21" s="327" t="s">
        <v>127</v>
      </c>
      <c r="J21" s="327" t="s">
        <v>126</v>
      </c>
      <c r="K21" s="327" t="s">
        <v>127</v>
      </c>
      <c r="L21" s="327" t="s">
        <v>126</v>
      </c>
      <c r="M21" s="327" t="s">
        <v>127</v>
      </c>
      <c r="N21" s="327" t="s">
        <v>126</v>
      </c>
      <c r="O21" s="327" t="s">
        <v>127</v>
      </c>
      <c r="P21" s="327" t="s">
        <v>126</v>
      </c>
      <c r="Q21" s="327" t="s">
        <v>127</v>
      </c>
      <c r="R21" s="327" t="s">
        <v>126</v>
      </c>
      <c r="S21" s="327" t="s">
        <v>127</v>
      </c>
    </row>
    <row r="22" spans="2:22" ht="12.75" thickBot="1">
      <c r="B22" s="296"/>
      <c r="C22" s="297" t="s">
        <v>128</v>
      </c>
      <c r="D22" s="298"/>
      <c r="E22" s="299">
        <f>E12</f>
        <v>3413588.58</v>
      </c>
      <c r="F22" s="300"/>
      <c r="G22" s="301"/>
      <c r="H22" s="302">
        <v>8.3299999999999999E-2</v>
      </c>
      <c r="I22" s="328">
        <f>H22+S12</f>
        <v>0.58330000000000004</v>
      </c>
      <c r="J22" s="302">
        <v>8.3299999999999999E-2</v>
      </c>
      <c r="K22" s="328">
        <f>I22+J22</f>
        <v>0.66660000000000008</v>
      </c>
      <c r="L22" s="302">
        <v>8.3400000000000002E-2</v>
      </c>
      <c r="M22" s="328">
        <f>K22+L22</f>
        <v>0.75000000000000011</v>
      </c>
      <c r="N22" s="302">
        <v>8.3299999999999999E-2</v>
      </c>
      <c r="O22" s="328">
        <f>M22+N22</f>
        <v>0.83330000000000015</v>
      </c>
      <c r="P22" s="302">
        <v>8.3299999999999999E-2</v>
      </c>
      <c r="Q22" s="328">
        <f>O22+P22</f>
        <v>0.91660000000000019</v>
      </c>
      <c r="R22" s="302">
        <v>8.3400000000000002E-2</v>
      </c>
      <c r="S22" s="328">
        <f>Q22+R22</f>
        <v>1.0000000000000002</v>
      </c>
    </row>
    <row r="23" spans="2:22" ht="12.75" thickBot="1">
      <c r="B23" s="305"/>
      <c r="C23" s="306"/>
      <c r="D23" s="306"/>
      <c r="E23" s="307"/>
      <c r="F23" s="308"/>
      <c r="G23" s="309"/>
      <c r="H23" s="309"/>
      <c r="I23" s="306"/>
      <c r="J23" s="309"/>
      <c r="K23" s="306"/>
      <c r="L23" s="309"/>
      <c r="M23" s="306"/>
      <c r="N23" s="309"/>
      <c r="O23" s="306"/>
      <c r="P23" s="309"/>
      <c r="Q23" s="306"/>
      <c r="R23" s="309"/>
      <c r="S23" s="306"/>
      <c r="V23" s="310"/>
    </row>
    <row r="24" spans="2:22" ht="12.75" thickBot="1">
      <c r="B24" s="311" t="s">
        <v>129</v>
      </c>
      <c r="C24" s="312"/>
      <c r="D24" s="313"/>
      <c r="E24" s="314"/>
      <c r="F24" s="315">
        <f>F14</f>
        <v>1</v>
      </c>
      <c r="G24" s="316"/>
      <c r="H24" s="317">
        <f>H22</f>
        <v>8.3299999999999999E-2</v>
      </c>
      <c r="I24" s="318">
        <f>H24+S14</f>
        <v>0.58330000000000004</v>
      </c>
      <c r="J24" s="317">
        <f>J22</f>
        <v>8.3299999999999999E-2</v>
      </c>
      <c r="K24" s="318">
        <f>J24+I24</f>
        <v>0.66660000000000008</v>
      </c>
      <c r="L24" s="317">
        <f>L22</f>
        <v>8.3400000000000002E-2</v>
      </c>
      <c r="M24" s="318">
        <f>L24+K24</f>
        <v>0.75000000000000011</v>
      </c>
      <c r="N24" s="317">
        <f>N22</f>
        <v>8.3299999999999999E-2</v>
      </c>
      <c r="O24" s="318">
        <f>N24+M24</f>
        <v>0.83330000000000015</v>
      </c>
      <c r="P24" s="317">
        <f>P22</f>
        <v>8.3299999999999999E-2</v>
      </c>
      <c r="Q24" s="318">
        <f>P24+O24</f>
        <v>0.91660000000000019</v>
      </c>
      <c r="R24" s="317">
        <f>R22</f>
        <v>8.3400000000000002E-2</v>
      </c>
      <c r="S24" s="318">
        <f>R24+Q24</f>
        <v>1.0000000000000002</v>
      </c>
      <c r="V24" s="310"/>
    </row>
    <row r="25" spans="2:22" ht="16.5" thickBot="1">
      <c r="B25" s="311" t="s">
        <v>130</v>
      </c>
      <c r="C25" s="312"/>
      <c r="D25" s="313"/>
      <c r="E25" s="319">
        <f>E22</f>
        <v>3413588.58</v>
      </c>
      <c r="F25" s="320"/>
      <c r="G25" s="320"/>
      <c r="H25" s="321">
        <f>H24*$E$15</f>
        <v>284351.92871399998</v>
      </c>
      <c r="I25" s="322"/>
      <c r="J25" s="321">
        <f>J24*$E$15</f>
        <v>284351.92871399998</v>
      </c>
      <c r="K25" s="322"/>
      <c r="L25" s="321">
        <f>L24*$E$15</f>
        <v>284693.287572</v>
      </c>
      <c r="M25" s="322"/>
      <c r="N25" s="321">
        <f>N24*$E$15</f>
        <v>284351.92871399998</v>
      </c>
      <c r="O25" s="322"/>
      <c r="P25" s="321">
        <f>P24*$E$15</f>
        <v>284351.92871399998</v>
      </c>
      <c r="Q25" s="322"/>
      <c r="R25" s="321">
        <f>R24*$E$15</f>
        <v>284693.287572</v>
      </c>
      <c r="S25" s="322"/>
    </row>
    <row r="26" spans="2:22" ht="16.5" thickBot="1">
      <c r="B26" s="323" t="s">
        <v>131</v>
      </c>
      <c r="C26" s="324"/>
      <c r="D26" s="324"/>
      <c r="E26" s="324"/>
      <c r="F26" s="324"/>
      <c r="G26" s="325"/>
      <c r="H26" s="321">
        <f>R16+H25</f>
        <v>1991146.2187139997</v>
      </c>
      <c r="I26" s="322"/>
      <c r="J26" s="321">
        <f>H26+J25</f>
        <v>2275498.1474279999</v>
      </c>
      <c r="K26" s="322"/>
      <c r="L26" s="321">
        <f>J26+L25</f>
        <v>2560191.4350000001</v>
      </c>
      <c r="M26" s="322"/>
      <c r="N26" s="321">
        <f>L26+N25</f>
        <v>2844543.3637140002</v>
      </c>
      <c r="O26" s="322"/>
      <c r="P26" s="321">
        <f>N26+P25</f>
        <v>3128895.2924280004</v>
      </c>
      <c r="Q26" s="322"/>
      <c r="R26" s="321">
        <f>P26+R25</f>
        <v>3413588.5800000005</v>
      </c>
      <c r="S26" s="322"/>
    </row>
    <row r="28" spans="2:22">
      <c r="D28" s="255"/>
      <c r="E28" s="329"/>
    </row>
    <row r="29" spans="2:22">
      <c r="B29" s="330"/>
      <c r="C29" s="330"/>
      <c r="D29" s="330"/>
      <c r="E29" s="255"/>
      <c r="F29" s="331"/>
      <c r="G29" s="332"/>
      <c r="H29" s="330"/>
      <c r="I29" s="330"/>
      <c r="J29" s="330"/>
      <c r="K29" s="330"/>
    </row>
    <row r="30" spans="2:22">
      <c r="B30" s="250" t="s">
        <v>138</v>
      </c>
      <c r="E30" s="273"/>
      <c r="F30" s="333" t="s">
        <v>139</v>
      </c>
      <c r="H30" s="274"/>
    </row>
    <row r="33" spans="13:13">
      <c r="M33" s="250">
        <f>L33/7</f>
        <v>0</v>
      </c>
    </row>
  </sheetData>
  <mergeCells count="56">
    <mergeCell ref="R26:S26"/>
    <mergeCell ref="B26:G26"/>
    <mergeCell ref="H26:I26"/>
    <mergeCell ref="J26:K26"/>
    <mergeCell ref="L26:M26"/>
    <mergeCell ref="N26:O26"/>
    <mergeCell ref="P26:Q26"/>
    <mergeCell ref="R20:S20"/>
    <mergeCell ref="C22:D22"/>
    <mergeCell ref="V23:V24"/>
    <mergeCell ref="H25:I25"/>
    <mergeCell ref="J25:K25"/>
    <mergeCell ref="L25:M25"/>
    <mergeCell ref="N25:O25"/>
    <mergeCell ref="P25:Q25"/>
    <mergeCell ref="R25:S25"/>
    <mergeCell ref="R16:S16"/>
    <mergeCell ref="B19:D21"/>
    <mergeCell ref="E19:E21"/>
    <mergeCell ref="G19:G21"/>
    <mergeCell ref="H19:S19"/>
    <mergeCell ref="H20:I20"/>
    <mergeCell ref="J20:K20"/>
    <mergeCell ref="L20:M20"/>
    <mergeCell ref="N20:O20"/>
    <mergeCell ref="P20:Q20"/>
    <mergeCell ref="B16:G16"/>
    <mergeCell ref="H16:I16"/>
    <mergeCell ref="J16:K16"/>
    <mergeCell ref="L16:M16"/>
    <mergeCell ref="N16:O16"/>
    <mergeCell ref="P16:Q16"/>
    <mergeCell ref="C12:D12"/>
    <mergeCell ref="V13:V14"/>
    <mergeCell ref="H15:I15"/>
    <mergeCell ref="J15:K15"/>
    <mergeCell ref="L15:M15"/>
    <mergeCell ref="N15:O15"/>
    <mergeCell ref="P15:Q15"/>
    <mergeCell ref="R15:S15"/>
    <mergeCell ref="B9:D11"/>
    <mergeCell ref="E9:E11"/>
    <mergeCell ref="G9:G11"/>
    <mergeCell ref="H9:S9"/>
    <mergeCell ref="H10:I10"/>
    <mergeCell ref="J10:K10"/>
    <mergeCell ref="L10:M10"/>
    <mergeCell ref="N10:O10"/>
    <mergeCell ref="P10:Q10"/>
    <mergeCell ref="R10:S10"/>
    <mergeCell ref="B1:S1"/>
    <mergeCell ref="C2:S2"/>
    <mergeCell ref="B4:D4"/>
    <mergeCell ref="E4:S4"/>
    <mergeCell ref="B5:D5"/>
    <mergeCell ref="E5:S5"/>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dimension ref="A1:J47"/>
  <sheetViews>
    <sheetView workbookViewId="0">
      <selection activeCell="P23" sqref="P23"/>
    </sheetView>
  </sheetViews>
  <sheetFormatPr defaultRowHeight="15"/>
  <cols>
    <col min="1" max="16384" width="9.140625" style="355"/>
  </cols>
  <sheetData>
    <row r="1" spans="1:10" s="334" customFormat="1" ht="12.75" customHeight="1">
      <c r="A1"/>
      <c r="B1" s="422" t="s">
        <v>140</v>
      </c>
      <c r="C1" s="422"/>
      <c r="D1" s="422"/>
      <c r="E1" s="422"/>
      <c r="F1" s="422"/>
      <c r="G1" s="422"/>
      <c r="H1" s="422"/>
      <c r="I1" s="422"/>
      <c r="J1"/>
    </row>
    <row r="2" spans="1:10" s="334" customFormat="1" ht="12" customHeight="1">
      <c r="A2"/>
      <c r="B2" s="422"/>
      <c r="C2" s="422"/>
      <c r="D2" s="422"/>
      <c r="E2" s="422"/>
      <c r="F2" s="422"/>
      <c r="G2" s="422"/>
      <c r="H2" s="422"/>
      <c r="I2" s="422"/>
      <c r="J2"/>
    </row>
    <row r="3" spans="1:10" s="334" customFormat="1">
      <c r="A3"/>
      <c r="B3" s="421" t="s">
        <v>176</v>
      </c>
      <c r="C3" s="335"/>
      <c r="D3" s="335"/>
      <c r="E3" s="335"/>
      <c r="F3" s="335"/>
      <c r="G3" s="335"/>
      <c r="H3" s="335"/>
      <c r="I3" s="336"/>
      <c r="J3"/>
    </row>
    <row r="4" spans="1:10" s="334" customFormat="1">
      <c r="A4"/>
      <c r="B4" s="337" t="s">
        <v>2</v>
      </c>
      <c r="C4" s="338"/>
      <c r="D4" s="338"/>
      <c r="E4" s="338"/>
      <c r="F4" s="338"/>
      <c r="G4" s="338"/>
      <c r="H4" s="338"/>
      <c r="I4" s="339"/>
      <c r="J4"/>
    </row>
    <row r="5" spans="1:10" s="334" customFormat="1">
      <c r="A5"/>
      <c r="B5" s="340" t="s">
        <v>141</v>
      </c>
      <c r="C5" s="341"/>
      <c r="D5" s="341"/>
      <c r="E5" s="341"/>
      <c r="F5" s="341"/>
      <c r="G5" s="341"/>
      <c r="H5" s="341"/>
      <c r="I5" s="342"/>
      <c r="J5"/>
    </row>
    <row r="6" spans="1:10" s="334" customFormat="1">
      <c r="A6"/>
      <c r="B6" s="343"/>
      <c r="C6" s="344"/>
      <c r="D6" s="344"/>
      <c r="E6" s="344"/>
      <c r="F6" s="344"/>
      <c r="G6" s="344"/>
      <c r="H6" s="344"/>
      <c r="I6" s="345" t="s">
        <v>142</v>
      </c>
      <c r="J6"/>
    </row>
    <row r="7" spans="1:10" s="334" customFormat="1">
      <c r="A7"/>
      <c r="B7"/>
      <c r="C7"/>
      <c r="D7"/>
      <c r="E7"/>
      <c r="F7"/>
      <c r="G7"/>
      <c r="H7"/>
      <c r="I7"/>
      <c r="J7"/>
    </row>
    <row r="8" spans="1:10" s="334" customFormat="1" ht="15.75">
      <c r="A8"/>
      <c r="B8" s="346" t="s">
        <v>143</v>
      </c>
      <c r="C8" s="346"/>
      <c r="D8" s="346"/>
      <c r="E8" s="346"/>
      <c r="F8" s="346"/>
      <c r="G8" s="346"/>
      <c r="H8" s="346"/>
      <c r="I8" s="346"/>
      <c r="J8"/>
    </row>
    <row r="9" spans="1:10" s="334" customFormat="1" ht="15.75">
      <c r="A9"/>
      <c r="B9" s="347"/>
      <c r="C9" s="348"/>
      <c r="D9" s="349"/>
      <c r="E9" s="349"/>
      <c r="F9" s="350"/>
      <c r="G9" s="350"/>
      <c r="H9" s="350"/>
      <c r="I9" s="350"/>
      <c r="J9"/>
    </row>
    <row r="10" spans="1:10">
      <c r="A10" s="351"/>
      <c r="B10" s="352" t="s">
        <v>144</v>
      </c>
      <c r="C10" s="353"/>
      <c r="D10" s="353"/>
      <c r="E10" s="353"/>
      <c r="F10" s="353"/>
      <c r="G10" s="353"/>
      <c r="H10" s="353"/>
      <c r="I10" s="354"/>
      <c r="J10" s="351"/>
    </row>
    <row r="11" spans="1:10" s="360" customFormat="1" ht="22.5">
      <c r="A11"/>
      <c r="B11" s="356" t="s">
        <v>145</v>
      </c>
      <c r="C11" s="357"/>
      <c r="D11" s="357"/>
      <c r="E11" s="357"/>
      <c r="F11" s="357"/>
      <c r="G11" s="357"/>
      <c r="H11" s="358"/>
      <c r="I11" s="359" t="s">
        <v>146</v>
      </c>
      <c r="J11"/>
    </row>
    <row r="12" spans="1:10" s="360" customFormat="1">
      <c r="A12" s="361"/>
      <c r="B12" s="362" t="s">
        <v>147</v>
      </c>
      <c r="C12" s="363"/>
      <c r="D12" s="363"/>
      <c r="E12" s="363"/>
      <c r="F12" s="363"/>
      <c r="G12" s="364"/>
      <c r="H12" s="365"/>
      <c r="I12" s="366">
        <v>0.11</v>
      </c>
      <c r="J12" s="361"/>
    </row>
    <row r="13" spans="1:10" s="360" customFormat="1">
      <c r="A13" s="361"/>
      <c r="B13" s="362" t="s">
        <v>148</v>
      </c>
      <c r="C13" s="363"/>
      <c r="D13" s="363"/>
      <c r="E13" s="363"/>
      <c r="F13" s="363"/>
      <c r="G13" s="364"/>
      <c r="H13" s="365"/>
      <c r="I13" s="366">
        <v>0</v>
      </c>
      <c r="J13" s="361"/>
    </row>
    <row r="14" spans="1:10" s="360" customFormat="1">
      <c r="A14" s="361"/>
      <c r="B14" s="362" t="s">
        <v>149</v>
      </c>
      <c r="C14" s="363"/>
      <c r="D14" s="363"/>
      <c r="E14" s="363"/>
      <c r="F14" s="363"/>
      <c r="G14" s="364"/>
      <c r="H14" s="365"/>
      <c r="I14" s="366">
        <v>0</v>
      </c>
      <c r="J14" s="361"/>
    </row>
    <row r="15" spans="1:10" s="360" customFormat="1">
      <c r="A15" s="361"/>
      <c r="B15" s="362" t="s">
        <v>150</v>
      </c>
      <c r="C15" s="363"/>
      <c r="D15" s="363"/>
      <c r="E15" s="363"/>
      <c r="F15" s="363"/>
      <c r="G15" s="364"/>
      <c r="H15" s="365"/>
      <c r="I15" s="367">
        <v>0</v>
      </c>
      <c r="J15" s="361"/>
    </row>
    <row r="16" spans="1:10" s="334" customFormat="1">
      <c r="A16" s="361"/>
      <c r="B16" s="368" t="s">
        <v>151</v>
      </c>
      <c r="C16" s="369"/>
      <c r="D16" s="369"/>
      <c r="E16" s="369"/>
      <c r="F16" s="369"/>
      <c r="G16" s="369"/>
      <c r="H16" s="369"/>
      <c r="I16" s="370">
        <f>SUM(I12:I15)</f>
        <v>0.11</v>
      </c>
      <c r="J16" s="361"/>
    </row>
    <row r="17" spans="1:10" s="360" customFormat="1">
      <c r="A17" s="351"/>
      <c r="B17" s="352" t="s">
        <v>152</v>
      </c>
      <c r="C17" s="353"/>
      <c r="D17" s="353"/>
      <c r="E17" s="353"/>
      <c r="F17" s="353"/>
      <c r="G17" s="353"/>
      <c r="H17" s="353"/>
      <c r="I17" s="354"/>
      <c r="J17" s="351"/>
    </row>
    <row r="18" spans="1:10" s="360" customFormat="1" ht="22.5">
      <c r="A18" s="361"/>
      <c r="B18" s="356" t="s">
        <v>145</v>
      </c>
      <c r="C18" s="357"/>
      <c r="D18" s="357"/>
      <c r="E18" s="357"/>
      <c r="F18" s="357"/>
      <c r="G18" s="357"/>
      <c r="H18" s="358"/>
      <c r="I18" s="359" t="s">
        <v>146</v>
      </c>
      <c r="J18" s="361"/>
    </row>
    <row r="19" spans="1:10" s="360" customFormat="1">
      <c r="A19" s="361"/>
      <c r="B19" s="371" t="s">
        <v>153</v>
      </c>
      <c r="C19" s="372"/>
      <c r="D19" s="372"/>
      <c r="E19" s="372"/>
      <c r="F19" s="373"/>
      <c r="G19" s="374"/>
      <c r="H19" s="375"/>
      <c r="I19" s="366">
        <v>0</v>
      </c>
      <c r="J19" s="361"/>
    </row>
    <row r="20" spans="1:10" s="334" customFormat="1">
      <c r="A20" s="361"/>
      <c r="B20" s="368" t="s">
        <v>154</v>
      </c>
      <c r="C20" s="369"/>
      <c r="D20" s="369"/>
      <c r="E20" s="369"/>
      <c r="F20" s="369"/>
      <c r="G20" s="369"/>
      <c r="H20" s="369"/>
      <c r="I20" s="370">
        <f>SUM(I19:I19)</f>
        <v>0</v>
      </c>
      <c r="J20" s="361"/>
    </row>
    <row r="21" spans="1:10" s="360" customFormat="1">
      <c r="A21" s="351"/>
      <c r="B21" s="352" t="s">
        <v>155</v>
      </c>
      <c r="C21" s="353"/>
      <c r="D21" s="353"/>
      <c r="E21" s="353"/>
      <c r="F21" s="353"/>
      <c r="G21" s="353"/>
      <c r="H21" s="353"/>
      <c r="I21" s="354"/>
      <c r="J21" s="351"/>
    </row>
    <row r="22" spans="1:10" s="360" customFormat="1" ht="22.5">
      <c r="A22" s="361"/>
      <c r="B22" s="356" t="s">
        <v>145</v>
      </c>
      <c r="C22" s="357"/>
      <c r="D22" s="357"/>
      <c r="E22" s="357"/>
      <c r="F22" s="357"/>
      <c r="G22" s="357"/>
      <c r="H22" s="358"/>
      <c r="I22" s="359" t="s">
        <v>146</v>
      </c>
      <c r="J22" s="361"/>
    </row>
    <row r="23" spans="1:10" s="360" customFormat="1">
      <c r="A23" s="361"/>
      <c r="B23" s="376" t="s">
        <v>156</v>
      </c>
      <c r="C23" s="377"/>
      <c r="D23" s="377"/>
      <c r="E23" s="377"/>
      <c r="F23" s="377"/>
      <c r="G23" s="377"/>
      <c r="H23" s="378"/>
      <c r="I23" s="366">
        <v>6.8</v>
      </c>
      <c r="J23" s="361"/>
    </row>
    <row r="24" spans="1:10" s="334" customFormat="1">
      <c r="A24" s="361"/>
      <c r="B24" s="368" t="s">
        <v>157</v>
      </c>
      <c r="C24" s="369"/>
      <c r="D24" s="369"/>
      <c r="E24" s="369"/>
      <c r="F24" s="369"/>
      <c r="G24" s="369"/>
      <c r="H24" s="369"/>
      <c r="I24" s="370">
        <f>SUM(I23:I23)</f>
        <v>6.8</v>
      </c>
      <c r="J24" s="361"/>
    </row>
    <row r="25" spans="1:10" s="360" customFormat="1">
      <c r="A25" s="351"/>
      <c r="B25" s="379" t="s">
        <v>158</v>
      </c>
      <c r="C25" s="380"/>
      <c r="D25" s="380"/>
      <c r="E25" s="380"/>
      <c r="F25" s="380"/>
      <c r="G25" s="380"/>
      <c r="H25" s="380"/>
      <c r="I25" s="381"/>
      <c r="J25" s="351"/>
    </row>
    <row r="26" spans="1:10" s="360" customFormat="1" ht="22.5">
      <c r="A26" s="361"/>
      <c r="B26" s="356" t="s">
        <v>145</v>
      </c>
      <c r="C26" s="357"/>
      <c r="D26" s="357"/>
      <c r="E26" s="357"/>
      <c r="F26" s="357"/>
      <c r="G26" s="357"/>
      <c r="H26" s="358"/>
      <c r="I26" s="359" t="s">
        <v>146</v>
      </c>
      <c r="J26" s="361"/>
    </row>
    <row r="27" spans="1:10" s="360" customFormat="1">
      <c r="A27" s="361"/>
      <c r="B27" s="362" t="s">
        <v>159</v>
      </c>
      <c r="C27" s="363"/>
      <c r="D27" s="363"/>
      <c r="E27" s="363"/>
      <c r="F27" s="363"/>
      <c r="G27" s="364"/>
      <c r="H27" s="382"/>
      <c r="I27" s="366">
        <v>2</v>
      </c>
      <c r="J27" s="361"/>
    </row>
    <row r="28" spans="1:10" s="360" customFormat="1">
      <c r="A28" s="361"/>
      <c r="B28" s="362" t="s">
        <v>160</v>
      </c>
      <c r="C28" s="363"/>
      <c r="D28" s="363"/>
      <c r="E28" s="363"/>
      <c r="F28" s="363"/>
      <c r="G28" s="364"/>
      <c r="H28" s="382"/>
      <c r="I28" s="366">
        <v>3</v>
      </c>
      <c r="J28" s="361"/>
    </row>
    <row r="29" spans="1:10" s="360" customFormat="1">
      <c r="A29" s="361"/>
      <c r="B29" s="362" t="s">
        <v>161</v>
      </c>
      <c r="C29" s="363"/>
      <c r="D29" s="363"/>
      <c r="E29" s="363"/>
      <c r="F29" s="363"/>
      <c r="G29" s="364"/>
      <c r="H29" s="382"/>
      <c r="I29" s="366">
        <v>0.65</v>
      </c>
      <c r="J29" s="361"/>
    </row>
    <row r="30" spans="1:10" s="360" customFormat="1">
      <c r="A30" s="361"/>
      <c r="B30" s="376" t="s">
        <v>162</v>
      </c>
      <c r="C30" s="377"/>
      <c r="D30" s="377"/>
      <c r="E30" s="377"/>
      <c r="F30" s="377"/>
      <c r="G30" s="377"/>
      <c r="H30" s="378"/>
      <c r="I30" s="366">
        <v>4.5</v>
      </c>
      <c r="J30" s="361"/>
    </row>
    <row r="31" spans="1:10">
      <c r="A31" s="361"/>
      <c r="B31" s="368" t="s">
        <v>163</v>
      </c>
      <c r="C31" s="369"/>
      <c r="D31" s="369"/>
      <c r="E31" s="369"/>
      <c r="F31" s="369"/>
      <c r="G31" s="369"/>
      <c r="H31" s="383"/>
      <c r="I31" s="370">
        <f>SUM(I27:I30)</f>
        <v>10.15</v>
      </c>
      <c r="J31" s="361"/>
    </row>
    <row r="32" spans="1:10">
      <c r="A32"/>
      <c r="B32" s="384"/>
      <c r="C32" s="385"/>
      <c r="D32" s="386"/>
      <c r="E32" s="387"/>
      <c r="F32" s="387"/>
      <c r="G32" s="387"/>
      <c r="H32" s="387"/>
      <c r="I32" s="388"/>
      <c r="J32"/>
    </row>
    <row r="33" spans="1:10">
      <c r="A33"/>
      <c r="B33" s="389" t="s">
        <v>164</v>
      </c>
      <c r="C33" s="390"/>
      <c r="D33" s="390"/>
      <c r="E33" s="390"/>
      <c r="F33" s="390"/>
      <c r="G33" s="390"/>
      <c r="H33" s="390"/>
      <c r="I33" s="391"/>
      <c r="J33"/>
    </row>
    <row r="34" spans="1:10" ht="15.75" thickBot="1">
      <c r="A34"/>
      <c r="B34" s="392"/>
      <c r="C34" s="392"/>
      <c r="D34" s="392"/>
      <c r="E34" s="392"/>
      <c r="F34" s="392"/>
      <c r="G34" s="392"/>
      <c r="H34" s="392"/>
      <c r="I34" s="392"/>
      <c r="J34"/>
    </row>
    <row r="35" spans="1:10" ht="15.75" thickBot="1">
      <c r="A35"/>
      <c r="B35" s="393" t="s">
        <v>165</v>
      </c>
      <c r="C35" s="394" t="s">
        <v>166</v>
      </c>
      <c r="D35" s="394"/>
      <c r="E35" s="394"/>
      <c r="F35" s="394"/>
      <c r="G35" s="394"/>
      <c r="H35" s="395" t="s">
        <v>167</v>
      </c>
      <c r="I35" s="396" t="s">
        <v>168</v>
      </c>
      <c r="J35"/>
    </row>
    <row r="36" spans="1:10">
      <c r="A36"/>
      <c r="B36" s="397"/>
      <c r="C36" s="398"/>
      <c r="D36" s="399" t="s">
        <v>169</v>
      </c>
      <c r="E36" s="400"/>
      <c r="F36" s="400"/>
      <c r="G36" s="400"/>
      <c r="H36" s="401"/>
      <c r="I36" s="402"/>
      <c r="J36"/>
    </row>
    <row r="37" spans="1:10" ht="15.75" thickBot="1">
      <c r="A37"/>
      <c r="B37" s="403"/>
      <c r="C37" s="404"/>
      <c r="D37" s="405"/>
      <c r="E37" s="405"/>
      <c r="F37" s="405"/>
      <c r="G37" s="405"/>
      <c r="H37" s="406"/>
      <c r="I37" s="407"/>
      <c r="J37"/>
    </row>
    <row r="38" spans="1:10">
      <c r="A38"/>
      <c r="B38" s="408"/>
      <c r="C38" s="409"/>
      <c r="D38" s="410"/>
      <c r="E38" s="410"/>
      <c r="F38" s="410"/>
      <c r="G38" s="410"/>
      <c r="H38" s="411"/>
      <c r="I38" s="1"/>
      <c r="J38"/>
    </row>
    <row r="39" spans="1:10">
      <c r="A39"/>
      <c r="B39" s="412" t="s">
        <v>170</v>
      </c>
      <c r="C39" s="412"/>
      <c r="D39" s="412"/>
      <c r="E39" s="412"/>
      <c r="F39" s="412"/>
      <c r="G39" s="412"/>
      <c r="H39" s="412"/>
      <c r="I39" s="412"/>
      <c r="J39"/>
    </row>
    <row r="40" spans="1:10">
      <c r="A40"/>
      <c r="B40" s="412" t="s">
        <v>171</v>
      </c>
      <c r="C40" s="412"/>
      <c r="D40" s="412"/>
      <c r="E40" s="412"/>
      <c r="F40" s="412"/>
      <c r="G40" s="412"/>
      <c r="H40" s="412"/>
      <c r="I40" s="412"/>
      <c r="J40"/>
    </row>
    <row r="41" spans="1:10">
      <c r="A41"/>
      <c r="B41" s="412" t="s">
        <v>172</v>
      </c>
      <c r="C41" s="412"/>
      <c r="D41" s="412"/>
      <c r="E41" s="412"/>
      <c r="F41" s="412"/>
      <c r="G41" s="412"/>
      <c r="H41" s="412"/>
      <c r="I41" s="412"/>
      <c r="J41"/>
    </row>
    <row r="42" spans="1:10">
      <c r="A42"/>
      <c r="B42" s="412" t="s">
        <v>173</v>
      </c>
      <c r="C42" s="412"/>
      <c r="D42" s="412"/>
      <c r="E42" s="412"/>
      <c r="F42" s="412"/>
      <c r="G42" s="412"/>
      <c r="H42" s="412"/>
      <c r="I42" s="412"/>
      <c r="J42"/>
    </row>
    <row r="43" spans="1:10" ht="15.75" thickBot="1">
      <c r="A43"/>
      <c r="B43" s="408"/>
      <c r="C43" s="409"/>
      <c r="D43" s="410"/>
      <c r="E43" s="410"/>
      <c r="F43" s="410"/>
      <c r="G43" s="410"/>
      <c r="H43" s="411"/>
      <c r="I43" s="1"/>
      <c r="J43"/>
    </row>
    <row r="44" spans="1:10" ht="15.75" thickTop="1">
      <c r="A44"/>
      <c r="B44"/>
      <c r="C44"/>
      <c r="D44"/>
      <c r="E44"/>
      <c r="F44"/>
      <c r="G44" s="413" t="s">
        <v>174</v>
      </c>
      <c r="H44" s="414"/>
      <c r="I44" s="415">
        <f>(ROUND((1+I16/100)*(1+I20/100)*(1+I24/100)/(1-I31/100),4))-1</f>
        <v>0.18999999999999995</v>
      </c>
      <c r="J44"/>
    </row>
    <row r="45" spans="1:10" ht="15.75" thickBot="1">
      <c r="A45"/>
      <c r="B45" s="416"/>
      <c r="C45"/>
      <c r="D45"/>
      <c r="E45"/>
      <c r="F45"/>
      <c r="G45" s="417"/>
      <c r="H45" s="418"/>
      <c r="I45" s="419"/>
      <c r="J45"/>
    </row>
    <row r="46" spans="1:10" ht="15.75" thickTop="1">
      <c r="A46"/>
      <c r="B46"/>
      <c r="C46"/>
      <c r="D46"/>
      <c r="E46"/>
      <c r="F46"/>
      <c r="G46"/>
      <c r="H46"/>
      <c r="I46"/>
      <c r="J46"/>
    </row>
    <row r="47" spans="1:10">
      <c r="A47"/>
      <c r="B47" s="420" t="s">
        <v>175</v>
      </c>
      <c r="C47" s="420"/>
      <c r="D47" s="420"/>
      <c r="E47" s="420"/>
      <c r="F47" s="420"/>
      <c r="G47" s="420"/>
      <c r="H47" s="420"/>
      <c r="I47" s="420"/>
      <c r="J47"/>
    </row>
  </sheetData>
  <mergeCells count="33">
    <mergeCell ref="B47:I47"/>
    <mergeCell ref="B1:I2"/>
    <mergeCell ref="B3:I3"/>
    <mergeCell ref="B39:I39"/>
    <mergeCell ref="B40:I40"/>
    <mergeCell ref="B41:I41"/>
    <mergeCell ref="B42:I42"/>
    <mergeCell ref="G44:H45"/>
    <mergeCell ref="I44:I45"/>
    <mergeCell ref="B31:H31"/>
    <mergeCell ref="B33:I33"/>
    <mergeCell ref="B35:B37"/>
    <mergeCell ref="C35:G35"/>
    <mergeCell ref="H35:H37"/>
    <mergeCell ref="I35:I37"/>
    <mergeCell ref="C36:C37"/>
    <mergeCell ref="D36:G37"/>
    <mergeCell ref="B22:H22"/>
    <mergeCell ref="B23:H23"/>
    <mergeCell ref="B24:H24"/>
    <mergeCell ref="B25:I25"/>
    <mergeCell ref="B26:H26"/>
    <mergeCell ref="B30:H30"/>
    <mergeCell ref="B11:H11"/>
    <mergeCell ref="B16:H16"/>
    <mergeCell ref="B17:I17"/>
    <mergeCell ref="B18:H18"/>
    <mergeCell ref="B20:H20"/>
    <mergeCell ref="B21:I21"/>
    <mergeCell ref="B4:I4"/>
    <mergeCell ref="B5:H6"/>
    <mergeCell ref="B8:I8"/>
    <mergeCell ref="B10:I10"/>
  </mergeCells>
  <pageMargins left="0.511811024" right="0.511811024" top="0.78740157499999996" bottom="0.78740157499999996" header="0.31496062000000002" footer="0.31496062000000002"/>
  <legacyDrawing r:id="rId1"/>
</worksheet>
</file>

<file path=xl/worksheets/sheet7.xml><?xml version="1.0" encoding="utf-8"?>
<worksheet xmlns="http://schemas.openxmlformats.org/spreadsheetml/2006/main" xmlns:r="http://schemas.openxmlformats.org/officeDocument/2006/relationships">
  <dimension ref="B1:V36"/>
  <sheetViews>
    <sheetView workbookViewId="0">
      <selection activeCell="U17" sqref="U17"/>
    </sheetView>
  </sheetViews>
  <sheetFormatPr defaultRowHeight="12"/>
  <cols>
    <col min="1" max="5" width="9.140625" style="250"/>
    <col min="6" max="6" width="9.140625" style="273"/>
    <col min="7" max="7" width="9.140625" style="274"/>
    <col min="8" max="16384" width="9.140625" style="250"/>
  </cols>
  <sheetData>
    <row r="1" spans="2:22" ht="18">
      <c r="B1" s="251" t="s">
        <v>180</v>
      </c>
      <c r="C1" s="251"/>
      <c r="D1" s="251"/>
      <c r="E1" s="251"/>
      <c r="F1" s="251"/>
      <c r="G1" s="251"/>
      <c r="H1" s="251"/>
      <c r="I1" s="251"/>
      <c r="J1" s="251"/>
      <c r="K1" s="251"/>
      <c r="L1" s="251"/>
      <c r="M1" s="251"/>
      <c r="N1" s="251"/>
      <c r="O1" s="251"/>
      <c r="P1" s="251"/>
      <c r="Q1" s="251"/>
      <c r="R1" s="251"/>
      <c r="S1" s="251"/>
    </row>
    <row r="2" spans="2:22" ht="23.25">
      <c r="B2" s="252"/>
      <c r="C2" s="253" t="s">
        <v>110</v>
      </c>
      <c r="D2" s="253"/>
      <c r="E2" s="253"/>
      <c r="F2" s="253"/>
      <c r="G2" s="253"/>
      <c r="H2" s="253"/>
      <c r="I2" s="253"/>
      <c r="J2" s="253"/>
      <c r="K2" s="253"/>
      <c r="L2" s="253"/>
      <c r="M2" s="253"/>
      <c r="N2" s="253"/>
      <c r="O2" s="253"/>
      <c r="P2" s="253"/>
      <c r="Q2" s="253"/>
      <c r="R2" s="253"/>
      <c r="S2" s="253"/>
    </row>
    <row r="3" spans="2:22">
      <c r="B3" s="254"/>
      <c r="C3" s="255"/>
      <c r="D3" s="255"/>
      <c r="E3" s="256"/>
      <c r="F3" s="257"/>
      <c r="G3" s="258"/>
      <c r="H3" s="256"/>
      <c r="I3" s="256" t="s">
        <v>111</v>
      </c>
      <c r="J3" s="256"/>
      <c r="K3" s="255"/>
      <c r="L3" s="255"/>
      <c r="M3" s="255"/>
      <c r="N3" s="255"/>
      <c r="O3" s="255"/>
      <c r="P3" s="255"/>
      <c r="Q3" s="255"/>
      <c r="R3" s="255"/>
      <c r="S3" s="255"/>
    </row>
    <row r="4" spans="2:22">
      <c r="B4" s="259" t="s">
        <v>112</v>
      </c>
      <c r="C4" s="259"/>
      <c r="D4" s="259"/>
      <c r="E4" s="260" t="str">
        <f>[1]PLANILHA!F7</f>
        <v>TRANSPORTE E DESTINAÇÃO  DO REJEITO DO RESÍDUO SÓLIDO URBANO DA PREFEITURA DE SANTO ANTÔNIO DE PÁDUA 2021</v>
      </c>
      <c r="F4" s="261"/>
      <c r="G4" s="261"/>
      <c r="H4" s="261"/>
      <c r="I4" s="261"/>
      <c r="J4" s="261"/>
      <c r="K4" s="261"/>
      <c r="L4" s="261"/>
      <c r="M4" s="261"/>
      <c r="N4" s="261"/>
      <c r="O4" s="261"/>
      <c r="P4" s="261"/>
      <c r="Q4" s="261"/>
      <c r="R4" s="261"/>
      <c r="S4" s="261"/>
    </row>
    <row r="5" spans="2:22">
      <c r="B5" s="259" t="s">
        <v>113</v>
      </c>
      <c r="C5" s="259"/>
      <c r="D5" s="259"/>
      <c r="E5" s="260" t="str">
        <f>[1]PLANILHA!F8</f>
        <v>MUNICÍPIO DE SANTO ANTÔNIO DE PÁDUA - RJ</v>
      </c>
      <c r="F5" s="261"/>
      <c r="G5" s="261"/>
      <c r="H5" s="261"/>
      <c r="I5" s="261"/>
      <c r="J5" s="261"/>
      <c r="K5" s="261"/>
      <c r="L5" s="261"/>
      <c r="M5" s="261"/>
      <c r="N5" s="261"/>
      <c r="O5" s="261"/>
      <c r="P5" s="261"/>
      <c r="Q5" s="261"/>
      <c r="R5" s="261"/>
      <c r="S5" s="261"/>
    </row>
    <row r="6" spans="2:22" ht="15">
      <c r="B6" s="259" t="s">
        <v>178</v>
      </c>
      <c r="C6" s="259"/>
      <c r="D6" s="259"/>
      <c r="E6" s="428"/>
      <c r="F6" s="428"/>
      <c r="G6" s="428"/>
      <c r="H6" s="428"/>
      <c r="I6" s="428"/>
      <c r="J6" s="428"/>
      <c r="K6" s="428"/>
      <c r="L6" s="429"/>
      <c r="M6" s="429"/>
      <c r="N6" s="429"/>
      <c r="O6" s="429"/>
      <c r="P6" s="429"/>
      <c r="Q6" s="429"/>
      <c r="R6" s="429"/>
      <c r="S6" s="429"/>
    </row>
    <row r="7" spans="2:22" ht="15">
      <c r="B7" s="430" t="s">
        <v>113</v>
      </c>
      <c r="C7" s="430"/>
      <c r="D7" s="430"/>
      <c r="E7" s="227"/>
      <c r="F7" s="227"/>
      <c r="G7" s="227"/>
      <c r="H7" s="227"/>
      <c r="I7" s="227"/>
      <c r="J7" s="227"/>
      <c r="K7" s="227"/>
      <c r="L7" s="429"/>
      <c r="M7" s="429"/>
      <c r="N7" s="429"/>
      <c r="O7" s="429"/>
      <c r="P7" s="429"/>
      <c r="Q7" s="429"/>
      <c r="R7" s="429"/>
      <c r="S7" s="429"/>
    </row>
    <row r="8" spans="2:22" ht="15">
      <c r="B8" s="262" t="s">
        <v>179</v>
      </c>
      <c r="C8" s="263"/>
      <c r="D8" s="263"/>
      <c r="E8" s="227"/>
      <c r="F8" s="227"/>
      <c r="G8" s="227"/>
      <c r="H8" s="227"/>
      <c r="I8" s="227"/>
      <c r="J8" s="227"/>
      <c r="K8" s="227"/>
      <c r="L8" s="262"/>
      <c r="M8" s="268"/>
      <c r="N8" s="255"/>
      <c r="O8" s="255"/>
      <c r="P8" s="255"/>
      <c r="Q8" s="255"/>
      <c r="R8" s="255"/>
      <c r="S8" s="255"/>
    </row>
    <row r="9" spans="2:22" ht="12.75">
      <c r="B9" s="262"/>
      <c r="C9" s="263"/>
      <c r="D9" s="263"/>
      <c r="E9" s="264"/>
      <c r="F9" s="265"/>
      <c r="G9" s="266"/>
      <c r="H9" s="267"/>
      <c r="I9" s="267" t="s">
        <v>111</v>
      </c>
      <c r="J9" s="267" t="s">
        <v>111</v>
      </c>
      <c r="K9" s="263"/>
      <c r="L9" s="262"/>
      <c r="M9" s="268"/>
      <c r="N9" s="255"/>
      <c r="O9" s="255"/>
      <c r="P9" s="255"/>
      <c r="Q9" s="255"/>
      <c r="R9" s="255"/>
      <c r="S9" s="255"/>
    </row>
    <row r="10" spans="2:22">
      <c r="B10" s="263"/>
      <c r="C10" s="263"/>
      <c r="D10" s="263"/>
      <c r="E10" s="263"/>
      <c r="F10" s="269"/>
      <c r="G10" s="270"/>
      <c r="H10" s="263"/>
      <c r="I10" s="271"/>
      <c r="J10" s="263"/>
      <c r="K10" s="263"/>
      <c r="L10" s="271"/>
      <c r="M10" s="271"/>
    </row>
    <row r="11" spans="2:22" ht="12.75" thickBot="1">
      <c r="B11" s="272"/>
      <c r="J11" s="255"/>
      <c r="K11" s="255"/>
      <c r="L11" s="255"/>
      <c r="M11" s="255"/>
    </row>
    <row r="12" spans="2:22" ht="12.75" thickBot="1">
      <c r="B12" s="275" t="s">
        <v>114</v>
      </c>
      <c r="C12" s="276"/>
      <c r="D12" s="277"/>
      <c r="E12" s="278" t="s">
        <v>115</v>
      </c>
      <c r="F12" s="279"/>
      <c r="G12" s="280" t="s">
        <v>116</v>
      </c>
      <c r="H12" s="281" t="s">
        <v>181</v>
      </c>
      <c r="I12" s="282"/>
      <c r="J12" s="282"/>
      <c r="K12" s="282"/>
      <c r="L12" s="282"/>
      <c r="M12" s="282"/>
      <c r="N12" s="282"/>
      <c r="O12" s="282"/>
      <c r="P12" s="282"/>
      <c r="Q12" s="282"/>
      <c r="R12" s="282"/>
      <c r="S12" s="283"/>
    </row>
    <row r="13" spans="2:22">
      <c r="B13" s="284"/>
      <c r="C13" s="285"/>
      <c r="D13" s="286"/>
      <c r="E13" s="287"/>
      <c r="F13" s="288" t="s">
        <v>118</v>
      </c>
      <c r="G13" s="289"/>
      <c r="H13" s="290" t="s">
        <v>119</v>
      </c>
      <c r="I13" s="291"/>
      <c r="J13" s="290" t="s">
        <v>120</v>
      </c>
      <c r="K13" s="291"/>
      <c r="L13" s="290" t="s">
        <v>121</v>
      </c>
      <c r="M13" s="291"/>
      <c r="N13" s="290" t="s">
        <v>122</v>
      </c>
      <c r="O13" s="291"/>
      <c r="P13" s="290" t="s">
        <v>123</v>
      </c>
      <c r="Q13" s="291"/>
      <c r="R13" s="290" t="s">
        <v>124</v>
      </c>
      <c r="S13" s="291"/>
    </row>
    <row r="14" spans="2:22" ht="12.75" thickBot="1">
      <c r="B14" s="284"/>
      <c r="C14" s="285"/>
      <c r="D14" s="286"/>
      <c r="E14" s="287"/>
      <c r="F14" s="292" t="s">
        <v>125</v>
      </c>
      <c r="G14" s="289"/>
      <c r="H14" s="293" t="s">
        <v>126</v>
      </c>
      <c r="I14" s="294" t="s">
        <v>127</v>
      </c>
      <c r="J14" s="293" t="s">
        <v>126</v>
      </c>
      <c r="K14" s="294" t="s">
        <v>127</v>
      </c>
      <c r="L14" s="295" t="s">
        <v>126</v>
      </c>
      <c r="M14" s="294" t="s">
        <v>127</v>
      </c>
      <c r="N14" s="293" t="s">
        <v>126</v>
      </c>
      <c r="O14" s="294" t="s">
        <v>127</v>
      </c>
      <c r="P14" s="293" t="s">
        <v>126</v>
      </c>
      <c r="Q14" s="294" t="s">
        <v>127</v>
      </c>
      <c r="R14" s="295" t="s">
        <v>126</v>
      </c>
      <c r="S14" s="294" t="s">
        <v>127</v>
      </c>
    </row>
    <row r="15" spans="2:22" ht="12.75" thickBot="1">
      <c r="B15" s="296"/>
      <c r="C15" s="297" t="s">
        <v>128</v>
      </c>
      <c r="D15" s="298"/>
      <c r="E15" s="299">
        <f>'[1]PLANILHA Convit'!J37</f>
        <v>0</v>
      </c>
      <c r="F15" s="300"/>
      <c r="G15" s="301"/>
      <c r="H15" s="302">
        <v>8.3299999999999999E-2</v>
      </c>
      <c r="I15" s="303">
        <f>H15</f>
        <v>8.3299999999999999E-2</v>
      </c>
      <c r="J15" s="302">
        <v>8.3299999999999999E-2</v>
      </c>
      <c r="K15" s="303">
        <f>I15+J15</f>
        <v>0.1666</v>
      </c>
      <c r="L15" s="302">
        <v>8.3400000000000002E-2</v>
      </c>
      <c r="M15" s="303">
        <f>K15+L15</f>
        <v>0.25</v>
      </c>
      <c r="N15" s="302">
        <v>8.3299999999999999E-2</v>
      </c>
      <c r="O15" s="303">
        <f>M15+N15</f>
        <v>0.33329999999999999</v>
      </c>
      <c r="P15" s="302">
        <v>8.3299999999999999E-2</v>
      </c>
      <c r="Q15" s="303">
        <f>O15+P15</f>
        <v>0.41659999999999997</v>
      </c>
      <c r="R15" s="302">
        <v>8.3400000000000002E-2</v>
      </c>
      <c r="S15" s="304">
        <f>Q15+R15</f>
        <v>0.5</v>
      </c>
    </row>
    <row r="16" spans="2:22" ht="12.75" thickBot="1">
      <c r="B16" s="305"/>
      <c r="C16" s="306"/>
      <c r="D16" s="306"/>
      <c r="E16" s="307"/>
      <c r="F16" s="308"/>
      <c r="G16" s="309"/>
      <c r="H16" s="309"/>
      <c r="I16" s="306"/>
      <c r="J16" s="309"/>
      <c r="K16" s="306"/>
      <c r="L16" s="309"/>
      <c r="M16" s="306"/>
      <c r="N16" s="309"/>
      <c r="O16" s="306"/>
      <c r="P16" s="309"/>
      <c r="Q16" s="306"/>
      <c r="R16" s="309"/>
      <c r="S16" s="306"/>
      <c r="V16" s="310"/>
    </row>
    <row r="17" spans="2:22" ht="12.75" thickBot="1">
      <c r="B17" s="311" t="s">
        <v>129</v>
      </c>
      <c r="C17" s="312"/>
      <c r="D17" s="313"/>
      <c r="E17" s="314"/>
      <c r="F17" s="315" t="e">
        <f>#REF!</f>
        <v>#REF!</v>
      </c>
      <c r="G17" s="316"/>
      <c r="H17" s="317">
        <f>H15</f>
        <v>8.3299999999999999E-2</v>
      </c>
      <c r="I17" s="318">
        <f>H17</f>
        <v>8.3299999999999999E-2</v>
      </c>
      <c r="J17" s="317">
        <f>J15</f>
        <v>8.3299999999999999E-2</v>
      </c>
      <c r="K17" s="318">
        <f>J17+I17</f>
        <v>0.1666</v>
      </c>
      <c r="L17" s="317">
        <f>L15</f>
        <v>8.3400000000000002E-2</v>
      </c>
      <c r="M17" s="318">
        <f>L17+K17</f>
        <v>0.25</v>
      </c>
      <c r="N17" s="317">
        <f>N15</f>
        <v>8.3299999999999999E-2</v>
      </c>
      <c r="O17" s="318">
        <f>N17+M17</f>
        <v>0.33329999999999999</v>
      </c>
      <c r="P17" s="317">
        <f>P15</f>
        <v>8.3299999999999999E-2</v>
      </c>
      <c r="Q17" s="318">
        <f>P17+O17</f>
        <v>0.41659999999999997</v>
      </c>
      <c r="R17" s="317">
        <f>R15</f>
        <v>8.3400000000000002E-2</v>
      </c>
      <c r="S17" s="318">
        <f>R17+Q17</f>
        <v>0.5</v>
      </c>
      <c r="V17" s="310"/>
    </row>
    <row r="18" spans="2:22" ht="16.5" thickBot="1">
      <c r="B18" s="311" t="s">
        <v>130</v>
      </c>
      <c r="C18" s="312"/>
      <c r="D18" s="313"/>
      <c r="E18" s="319">
        <f>'[1]PLANILHA Convit'!J37</f>
        <v>0</v>
      </c>
      <c r="F18" s="320"/>
      <c r="G18" s="320"/>
      <c r="H18" s="321">
        <f>H17*$E$18</f>
        <v>0</v>
      </c>
      <c r="I18" s="322"/>
      <c r="J18" s="321">
        <f>J17*$E$18</f>
        <v>0</v>
      </c>
      <c r="K18" s="322"/>
      <c r="L18" s="321">
        <f>L17*$E$18</f>
        <v>0</v>
      </c>
      <c r="M18" s="322"/>
      <c r="N18" s="321">
        <f>N17*$E$18</f>
        <v>0</v>
      </c>
      <c r="O18" s="322"/>
      <c r="P18" s="321">
        <f>P17*$E$18</f>
        <v>0</v>
      </c>
      <c r="Q18" s="322"/>
      <c r="R18" s="321">
        <f>R17*$E$18</f>
        <v>0</v>
      </c>
      <c r="S18" s="322"/>
    </row>
    <row r="19" spans="2:22" ht="16.5" thickBot="1">
      <c r="B19" s="323" t="s">
        <v>131</v>
      </c>
      <c r="C19" s="324"/>
      <c r="D19" s="324"/>
      <c r="E19" s="324"/>
      <c r="F19" s="324"/>
      <c r="G19" s="325"/>
      <c r="H19" s="321">
        <f>F19+H18</f>
        <v>0</v>
      </c>
      <c r="I19" s="322"/>
      <c r="J19" s="321">
        <f>H19+J18</f>
        <v>0</v>
      </c>
      <c r="K19" s="322"/>
      <c r="L19" s="321">
        <f>J19+L18</f>
        <v>0</v>
      </c>
      <c r="M19" s="322"/>
      <c r="N19" s="321">
        <f>L19+N18</f>
        <v>0</v>
      </c>
      <c r="O19" s="322"/>
      <c r="P19" s="321">
        <f>N19+P18</f>
        <v>0</v>
      </c>
      <c r="Q19" s="322"/>
      <c r="R19" s="321">
        <f>P19+R18</f>
        <v>0</v>
      </c>
      <c r="S19" s="322"/>
    </row>
    <row r="21" spans="2:22" ht="12.75" thickBot="1">
      <c r="B21" s="272"/>
      <c r="J21" s="255"/>
      <c r="K21" s="255"/>
      <c r="L21" s="255"/>
      <c r="M21" s="255"/>
    </row>
    <row r="22" spans="2:22" ht="12.75" thickBot="1">
      <c r="B22" s="275" t="s">
        <v>114</v>
      </c>
      <c r="C22" s="276"/>
      <c r="D22" s="277"/>
      <c r="E22" s="278" t="s">
        <v>115</v>
      </c>
      <c r="F22" s="279"/>
      <c r="G22" s="280" t="s">
        <v>116</v>
      </c>
      <c r="H22" s="281" t="s">
        <v>117</v>
      </c>
      <c r="I22" s="282"/>
      <c r="J22" s="282"/>
      <c r="K22" s="282"/>
      <c r="L22" s="282"/>
      <c r="M22" s="282"/>
      <c r="N22" s="282"/>
      <c r="O22" s="282"/>
      <c r="P22" s="282"/>
      <c r="Q22" s="282"/>
      <c r="R22" s="282"/>
      <c r="S22" s="283"/>
    </row>
    <row r="23" spans="2:22">
      <c r="B23" s="284"/>
      <c r="C23" s="285"/>
      <c r="D23" s="286"/>
      <c r="E23" s="287"/>
      <c r="F23" s="288" t="s">
        <v>118</v>
      </c>
      <c r="G23" s="289"/>
      <c r="H23" s="290" t="s">
        <v>132</v>
      </c>
      <c r="I23" s="291"/>
      <c r="J23" s="290" t="s">
        <v>133</v>
      </c>
      <c r="K23" s="291"/>
      <c r="L23" s="290" t="s">
        <v>134</v>
      </c>
      <c r="M23" s="291"/>
      <c r="N23" s="290" t="s">
        <v>135</v>
      </c>
      <c r="O23" s="291"/>
      <c r="P23" s="290" t="s">
        <v>136</v>
      </c>
      <c r="Q23" s="291"/>
      <c r="R23" s="290" t="s">
        <v>137</v>
      </c>
      <c r="S23" s="291"/>
    </row>
    <row r="24" spans="2:22" ht="12.75" thickBot="1">
      <c r="B24" s="284"/>
      <c r="C24" s="285"/>
      <c r="D24" s="286"/>
      <c r="E24" s="287"/>
      <c r="F24" s="292" t="s">
        <v>125</v>
      </c>
      <c r="G24" s="289"/>
      <c r="H24" s="293" t="s">
        <v>126</v>
      </c>
      <c r="I24" s="294" t="s">
        <v>127</v>
      </c>
      <c r="J24" s="293" t="s">
        <v>126</v>
      </c>
      <c r="K24" s="294" t="s">
        <v>127</v>
      </c>
      <c r="L24" s="295" t="s">
        <v>126</v>
      </c>
      <c r="M24" s="294" t="s">
        <v>127</v>
      </c>
      <c r="N24" s="293" t="s">
        <v>126</v>
      </c>
      <c r="O24" s="294" t="s">
        <v>127</v>
      </c>
      <c r="P24" s="293" t="s">
        <v>126</v>
      </c>
      <c r="Q24" s="294" t="s">
        <v>127</v>
      </c>
      <c r="R24" s="293" t="s">
        <v>126</v>
      </c>
      <c r="S24" s="294" t="s">
        <v>127</v>
      </c>
    </row>
    <row r="25" spans="2:22" ht="12.75" thickBot="1">
      <c r="B25" s="296"/>
      <c r="C25" s="297" t="s">
        <v>128</v>
      </c>
      <c r="D25" s="298"/>
      <c r="E25" s="431">
        <f>'[1]PLANILHA Convit'!J37</f>
        <v>0</v>
      </c>
      <c r="F25" s="432"/>
      <c r="G25" s="301"/>
      <c r="H25" s="302">
        <v>8.3299999999999999E-2</v>
      </c>
      <c r="I25" s="303">
        <f>H25+S15</f>
        <v>0.58330000000000004</v>
      </c>
      <c r="J25" s="302">
        <v>8.3299999999999999E-2</v>
      </c>
      <c r="K25" s="303">
        <f>I25+J25</f>
        <v>0.66660000000000008</v>
      </c>
      <c r="L25" s="302">
        <v>8.3400000000000002E-2</v>
      </c>
      <c r="M25" s="303">
        <f>K25+L25</f>
        <v>0.75000000000000011</v>
      </c>
      <c r="N25" s="302">
        <v>8.3299999999999999E-2</v>
      </c>
      <c r="O25" s="304">
        <f>M25+N25</f>
        <v>0.83330000000000015</v>
      </c>
      <c r="P25" s="302">
        <v>8.3299999999999999E-2</v>
      </c>
      <c r="Q25" s="304">
        <f>O25+P25</f>
        <v>0.91660000000000019</v>
      </c>
      <c r="R25" s="302">
        <v>8.3400000000000002E-2</v>
      </c>
      <c r="S25" s="304">
        <f>Q25+R25</f>
        <v>1.0000000000000002</v>
      </c>
    </row>
    <row r="26" spans="2:22" ht="12.75" thickBot="1">
      <c r="B26" s="305"/>
      <c r="C26" s="306"/>
      <c r="D26" s="306"/>
      <c r="E26" s="307"/>
      <c r="F26" s="308"/>
      <c r="G26" s="309"/>
      <c r="H26" s="309"/>
      <c r="I26" s="306"/>
      <c r="J26" s="309"/>
      <c r="K26" s="306"/>
      <c r="L26" s="309"/>
      <c r="M26" s="306"/>
      <c r="N26" s="309"/>
      <c r="O26" s="306"/>
      <c r="P26" s="309"/>
      <c r="Q26" s="306"/>
      <c r="R26" s="309"/>
      <c r="S26" s="306"/>
      <c r="V26" s="310"/>
    </row>
    <row r="27" spans="2:22" ht="12.75" thickBot="1">
      <c r="B27" s="311" t="s">
        <v>129</v>
      </c>
      <c r="C27" s="312"/>
      <c r="D27" s="313"/>
      <c r="E27" s="314"/>
      <c r="F27" s="315" t="e">
        <f>F17</f>
        <v>#REF!</v>
      </c>
      <c r="G27" s="316"/>
      <c r="H27" s="317">
        <f>H25</f>
        <v>8.3299999999999999E-2</v>
      </c>
      <c r="I27" s="318">
        <f>H27+S17</f>
        <v>0.58330000000000004</v>
      </c>
      <c r="J27" s="317">
        <f>J25</f>
        <v>8.3299999999999999E-2</v>
      </c>
      <c r="K27" s="318">
        <f>J27+I27</f>
        <v>0.66660000000000008</v>
      </c>
      <c r="L27" s="317">
        <f>L25</f>
        <v>8.3400000000000002E-2</v>
      </c>
      <c r="M27" s="318">
        <f>L27+K27</f>
        <v>0.75000000000000011</v>
      </c>
      <c r="N27" s="317">
        <f>N25</f>
        <v>8.3299999999999999E-2</v>
      </c>
      <c r="O27" s="318">
        <f>N27+M27</f>
        <v>0.83330000000000015</v>
      </c>
      <c r="P27" s="317">
        <f>P25</f>
        <v>8.3299999999999999E-2</v>
      </c>
      <c r="Q27" s="318">
        <f>P27+O27</f>
        <v>0.91660000000000019</v>
      </c>
      <c r="R27" s="317">
        <f>R25</f>
        <v>8.3400000000000002E-2</v>
      </c>
      <c r="S27" s="318">
        <f>R27+Q27</f>
        <v>1.0000000000000002</v>
      </c>
      <c r="V27" s="310"/>
    </row>
    <row r="28" spans="2:22" ht="16.5" thickBot="1">
      <c r="B28" s="311" t="s">
        <v>130</v>
      </c>
      <c r="C28" s="312"/>
      <c r="D28" s="313"/>
      <c r="E28" s="319">
        <f>'[1]PLANILHA Convit'!J37</f>
        <v>0</v>
      </c>
      <c r="F28" s="320"/>
      <c r="G28" s="320"/>
      <c r="H28" s="321">
        <f>H27*$E$18</f>
        <v>0</v>
      </c>
      <c r="I28" s="322"/>
      <c r="J28" s="321">
        <f>J27*$E$18</f>
        <v>0</v>
      </c>
      <c r="K28" s="322"/>
      <c r="L28" s="321">
        <f>L27*$E$18</f>
        <v>0</v>
      </c>
      <c r="M28" s="322"/>
      <c r="N28" s="321">
        <f>N27*$E$18</f>
        <v>0</v>
      </c>
      <c r="O28" s="322"/>
      <c r="P28" s="321">
        <f>P27*$E$18</f>
        <v>0</v>
      </c>
      <c r="Q28" s="322"/>
      <c r="R28" s="321">
        <f>R27*$E$18</f>
        <v>0</v>
      </c>
      <c r="S28" s="322"/>
    </row>
    <row r="29" spans="2:22" ht="16.5" thickBot="1">
      <c r="B29" s="323" t="s">
        <v>131</v>
      </c>
      <c r="C29" s="324"/>
      <c r="D29" s="324"/>
      <c r="E29" s="324"/>
      <c r="F29" s="324"/>
      <c r="G29" s="325"/>
      <c r="H29" s="321">
        <f>R19+H28</f>
        <v>0</v>
      </c>
      <c r="I29" s="322"/>
      <c r="J29" s="321">
        <f>H29+J28</f>
        <v>0</v>
      </c>
      <c r="K29" s="322"/>
      <c r="L29" s="321">
        <f>J29+L28</f>
        <v>0</v>
      </c>
      <c r="M29" s="322"/>
      <c r="N29" s="321">
        <f>L29+N28</f>
        <v>0</v>
      </c>
      <c r="O29" s="322"/>
      <c r="P29" s="321">
        <f>N29+P28</f>
        <v>0</v>
      </c>
      <c r="Q29" s="322"/>
      <c r="R29" s="321">
        <f>P29+R28</f>
        <v>0</v>
      </c>
      <c r="S29" s="322"/>
    </row>
    <row r="31" spans="2:22">
      <c r="D31" s="255"/>
      <c r="E31" s="329"/>
    </row>
    <row r="32" spans="2:22">
      <c r="B32" s="330"/>
      <c r="C32" s="330"/>
      <c r="D32" s="330"/>
      <c r="E32" s="255"/>
      <c r="F32" s="331"/>
      <c r="G32" s="332"/>
      <c r="H32" s="330"/>
      <c r="I32" s="330"/>
      <c r="J32" s="330"/>
      <c r="K32" s="330"/>
    </row>
    <row r="33" spans="2:13">
      <c r="B33" s="250" t="s">
        <v>138</v>
      </c>
      <c r="E33" s="273"/>
      <c r="F33" s="333" t="s">
        <v>139</v>
      </c>
      <c r="H33" s="274"/>
    </row>
    <row r="36" spans="2:13">
      <c r="M36" s="250">
        <f>L36/7</f>
        <v>0</v>
      </c>
    </row>
  </sheetData>
  <mergeCells count="60">
    <mergeCell ref="R29:S29"/>
    <mergeCell ref="B29:G29"/>
    <mergeCell ref="H29:I29"/>
    <mergeCell ref="J29:K29"/>
    <mergeCell ref="L29:M29"/>
    <mergeCell ref="N29:O29"/>
    <mergeCell ref="P29:Q29"/>
    <mergeCell ref="R23:S23"/>
    <mergeCell ref="C25:D25"/>
    <mergeCell ref="V26:V27"/>
    <mergeCell ref="H28:I28"/>
    <mergeCell ref="J28:K28"/>
    <mergeCell ref="L28:M28"/>
    <mergeCell ref="N28:O28"/>
    <mergeCell ref="P28:Q28"/>
    <mergeCell ref="R28:S28"/>
    <mergeCell ref="R19:S19"/>
    <mergeCell ref="B22:D24"/>
    <mergeCell ref="E22:E24"/>
    <mergeCell ref="G22:G24"/>
    <mergeCell ref="H22:S22"/>
    <mergeCell ref="H23:I23"/>
    <mergeCell ref="J23:K23"/>
    <mergeCell ref="L23:M23"/>
    <mergeCell ref="N23:O23"/>
    <mergeCell ref="P23:Q23"/>
    <mergeCell ref="B19:G19"/>
    <mergeCell ref="H19:I19"/>
    <mergeCell ref="J19:K19"/>
    <mergeCell ref="L19:M19"/>
    <mergeCell ref="N19:O19"/>
    <mergeCell ref="P19:Q19"/>
    <mergeCell ref="H18:I18"/>
    <mergeCell ref="J18:K18"/>
    <mergeCell ref="L18:M18"/>
    <mergeCell ref="N18:O18"/>
    <mergeCell ref="P18:Q18"/>
    <mergeCell ref="R18:S18"/>
    <mergeCell ref="L13:M13"/>
    <mergeCell ref="N13:O13"/>
    <mergeCell ref="P13:Q13"/>
    <mergeCell ref="R13:S13"/>
    <mergeCell ref="C15:D15"/>
    <mergeCell ref="V16:V17"/>
    <mergeCell ref="B6:D6"/>
    <mergeCell ref="E6:K6"/>
    <mergeCell ref="E7:K7"/>
    <mergeCell ref="E8:K8"/>
    <mergeCell ref="B12:D14"/>
    <mergeCell ref="E12:E14"/>
    <mergeCell ref="G12:G14"/>
    <mergeCell ref="H12:S12"/>
    <mergeCell ref="H13:I13"/>
    <mergeCell ref="J13:K13"/>
    <mergeCell ref="B1:S1"/>
    <mergeCell ref="C2:S2"/>
    <mergeCell ref="B4:D4"/>
    <mergeCell ref="E4:S4"/>
    <mergeCell ref="B5:D5"/>
    <mergeCell ref="E5:S5"/>
  </mergeCell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ANEXO I - PROPOSTA</vt:lpstr>
      <vt:lpstr>PLANILHA ESTIMADA</vt:lpstr>
      <vt:lpstr>MEMORIA CÁLCULO</vt:lpstr>
      <vt:lpstr>MEMORIAL DESCRITIVO</vt:lpstr>
      <vt:lpstr>CRONOGRAMA</vt:lpstr>
      <vt:lpstr>COMPOSIÇÃO DO BDI</vt:lpstr>
      <vt:lpstr>CRONOGRAMA - PROPOSTA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dc:creator>
  <cp:lastModifiedBy>Margareth</cp:lastModifiedBy>
  <dcterms:created xsi:type="dcterms:W3CDTF">2022-02-10T17:10:56Z</dcterms:created>
  <dcterms:modified xsi:type="dcterms:W3CDTF">2022-02-10T17:41:24Z</dcterms:modified>
</cp:coreProperties>
</file>