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888"/>
  </bookViews>
  <sheets>
    <sheet name="Planilha Orçamentária" sheetId="1" r:id="rId1"/>
    <sheet name="Memória de Cálculo" sheetId="7" r:id="rId2"/>
    <sheet name="Memorial Descritivo" sheetId="6" r:id="rId3"/>
    <sheet name="Cronograma" sheetId="3" r:id="rId4"/>
    <sheet name="BDI" sheetId="8" r:id="rId5"/>
  </sheets>
  <externalReferences>
    <externalReference r:id="rId6"/>
    <externalReference r:id="rId7"/>
  </externalReferences>
  <definedNames>
    <definedName name="_xlnm.Print_Area" localSheetId="3">Cronograma!$A$1:$L$35</definedName>
    <definedName name="_xlnm.Print_Area" localSheetId="0">'Planilha Orçamentária'!$A$1:$I$80</definedName>
  </definedNames>
  <calcPr calcId="124519"/>
</workbook>
</file>

<file path=xl/calcChain.xml><?xml version="1.0" encoding="utf-8"?>
<calcChain xmlns="http://schemas.openxmlformats.org/spreadsheetml/2006/main">
  <c r="G14" i="1"/>
  <c r="C15" i="7"/>
  <c r="C21" i="1"/>
  <c r="H43" i="8"/>
  <c r="H30"/>
  <c r="H23"/>
  <c r="H19"/>
  <c r="H15"/>
  <c r="G62" i="1" l="1"/>
  <c r="H62" s="1"/>
  <c r="G61"/>
  <c r="H61" s="1"/>
  <c r="G60"/>
  <c r="H60" s="1"/>
  <c r="G57"/>
  <c r="H57" s="1"/>
  <c r="H58" s="1"/>
  <c r="G25" i="3" s="1"/>
  <c r="K24" s="1"/>
  <c r="G54" i="1"/>
  <c r="H54" s="1"/>
  <c r="H55" s="1"/>
  <c r="G23" i="3" s="1"/>
  <c r="J22" s="1"/>
  <c r="G51" i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G38"/>
  <c r="H38" s="1"/>
  <c r="G37"/>
  <c r="H37" s="1"/>
  <c r="G36"/>
  <c r="H36" s="1"/>
  <c r="G35"/>
  <c r="G32"/>
  <c r="G31"/>
  <c r="H31" s="1"/>
  <c r="G30"/>
  <c r="H30" s="1"/>
  <c r="G29"/>
  <c r="H29" s="1"/>
  <c r="G28"/>
  <c r="H28" s="1"/>
  <c r="G25"/>
  <c r="H25" s="1"/>
  <c r="G24"/>
  <c r="H24" s="1"/>
  <c r="G21"/>
  <c r="G18"/>
  <c r="G17"/>
  <c r="G13"/>
  <c r="H13" s="1"/>
  <c r="K18" i="3"/>
  <c r="K12"/>
  <c r="D41" i="6"/>
  <c r="D40"/>
  <c r="C40"/>
  <c r="B40"/>
  <c r="D39"/>
  <c r="D36"/>
  <c r="C36"/>
  <c r="B36"/>
  <c r="D35"/>
  <c r="C35"/>
  <c r="B35"/>
  <c r="D34"/>
  <c r="C34"/>
  <c r="B34"/>
  <c r="D33"/>
  <c r="C33"/>
  <c r="B33"/>
  <c r="D32"/>
  <c r="C32"/>
  <c r="B32"/>
  <c r="D31"/>
  <c r="D29"/>
  <c r="C29"/>
  <c r="B29"/>
  <c r="D28"/>
  <c r="C28"/>
  <c r="B28"/>
  <c r="D27"/>
  <c r="C27"/>
  <c r="B27"/>
  <c r="D26"/>
  <c r="D24"/>
  <c r="B24"/>
  <c r="C24" s="1"/>
  <c r="D23"/>
  <c r="D22"/>
  <c r="B22"/>
  <c r="C22" s="1"/>
  <c r="D21"/>
  <c r="D20"/>
  <c r="D18"/>
  <c r="C18"/>
  <c r="B18"/>
  <c r="D17"/>
  <c r="C17"/>
  <c r="B17"/>
  <c r="D15"/>
  <c r="C15"/>
  <c r="B15"/>
  <c r="E13"/>
  <c r="D13"/>
  <c r="C13"/>
  <c r="B13"/>
  <c r="E12"/>
  <c r="D12"/>
  <c r="C12"/>
  <c r="B12"/>
  <c r="D10"/>
  <c r="C10"/>
  <c r="B10"/>
  <c r="D41" i="7"/>
  <c r="D40"/>
  <c r="C40"/>
  <c r="B40"/>
  <c r="D39"/>
  <c r="D36"/>
  <c r="C36"/>
  <c r="B36"/>
  <c r="D35"/>
  <c r="C35"/>
  <c r="B35"/>
  <c r="D34"/>
  <c r="C34"/>
  <c r="B34"/>
  <c r="D33"/>
  <c r="C33"/>
  <c r="B33"/>
  <c r="D32"/>
  <c r="C32"/>
  <c r="B32"/>
  <c r="D31"/>
  <c r="D29"/>
  <c r="C29"/>
  <c r="B29"/>
  <c r="D28"/>
  <c r="C28"/>
  <c r="B28"/>
  <c r="D27"/>
  <c r="C27"/>
  <c r="B27"/>
  <c r="D26"/>
  <c r="D24"/>
  <c r="B24"/>
  <c r="C24" s="1"/>
  <c r="D23"/>
  <c r="D22"/>
  <c r="B22"/>
  <c r="C22" s="1"/>
  <c r="D21"/>
  <c r="D20"/>
  <c r="D18"/>
  <c r="C18"/>
  <c r="B18"/>
  <c r="D17"/>
  <c r="C17"/>
  <c r="B17"/>
  <c r="D15"/>
  <c r="E13"/>
  <c r="D13"/>
  <c r="C13"/>
  <c r="B13"/>
  <c r="E12"/>
  <c r="D12"/>
  <c r="C12"/>
  <c r="B12"/>
  <c r="D10"/>
  <c r="C10"/>
  <c r="B10"/>
  <c r="H51" i="1"/>
  <c r="D51"/>
  <c r="D50"/>
  <c r="C50"/>
  <c r="B50"/>
  <c r="D49"/>
  <c r="D46"/>
  <c r="C46"/>
  <c r="B46"/>
  <c r="D45"/>
  <c r="C45"/>
  <c r="B45"/>
  <c r="D44"/>
  <c r="C44"/>
  <c r="B44"/>
  <c r="D43"/>
  <c r="C43"/>
  <c r="B43"/>
  <c r="D42"/>
  <c r="C42"/>
  <c r="B42"/>
  <c r="D41"/>
  <c r="H41"/>
  <c r="D38"/>
  <c r="C38"/>
  <c r="B38"/>
  <c r="D37"/>
  <c r="C37"/>
  <c r="B37"/>
  <c r="D36"/>
  <c r="C36"/>
  <c r="B36"/>
  <c r="D35"/>
  <c r="H35"/>
  <c r="D32"/>
  <c r="B32"/>
  <c r="C32" s="1"/>
  <c r="D31"/>
  <c r="D30"/>
  <c r="B30"/>
  <c r="C30" s="1"/>
  <c r="D29"/>
  <c r="D28"/>
  <c r="D25"/>
  <c r="C25"/>
  <c r="B25"/>
  <c r="D24"/>
  <c r="C24"/>
  <c r="B24"/>
  <c r="D21"/>
  <c r="B14"/>
  <c r="C14"/>
  <c r="D14"/>
  <c r="E18"/>
  <c r="D18"/>
  <c r="C18"/>
  <c r="B18"/>
  <c r="E17"/>
  <c r="D17"/>
  <c r="C17"/>
  <c r="B17"/>
  <c r="H14"/>
  <c r="H15" l="1"/>
  <c r="H21"/>
  <c r="H22" s="1"/>
  <c r="H63"/>
  <c r="G27" i="3" s="1"/>
  <c r="J26" s="1"/>
  <c r="H39" i="1"/>
  <c r="G19" i="3" s="1"/>
  <c r="I18" s="1"/>
  <c r="H52" i="1"/>
  <c r="G21" i="3" s="1"/>
  <c r="H26" i="1"/>
  <c r="G15" i="3" s="1"/>
  <c r="H17" i="1"/>
  <c r="H32"/>
  <c r="H18"/>
  <c r="L96"/>
  <c r="N96" s="1"/>
  <c r="I26" i="3" l="1"/>
  <c r="K26"/>
  <c r="H33" i="1"/>
  <c r="G17" i="3" s="1"/>
  <c r="H16" s="1"/>
  <c r="H26"/>
  <c r="K20"/>
  <c r="J20"/>
  <c r="J28" s="1"/>
  <c r="I20"/>
  <c r="H19" i="1"/>
  <c r="P96"/>
  <c r="Q96" s="1"/>
  <c r="H14" i="3"/>
  <c r="I28" l="1"/>
  <c r="H65" i="1"/>
  <c r="K28" i="3"/>
  <c r="N25" i="1"/>
  <c r="K25" l="1"/>
  <c r="L25" s="1"/>
  <c r="K32"/>
  <c r="L32" s="1"/>
  <c r="G11" i="3" l="1"/>
  <c r="H10" s="1"/>
  <c r="G9"/>
  <c r="H8" s="1"/>
  <c r="K90" i="1"/>
  <c r="A3" i="3" l="1"/>
  <c r="A2"/>
  <c r="A6"/>
  <c r="G13" l="1"/>
  <c r="H12" l="1"/>
  <c r="H28" s="1"/>
  <c r="L30" s="1"/>
  <c r="G29"/>
  <c r="K29" l="1"/>
  <c r="I29"/>
  <c r="J29"/>
  <c r="H29"/>
  <c r="L31" l="1"/>
</calcChain>
</file>

<file path=xl/comments1.xml><?xml version="1.0" encoding="utf-8"?>
<comments xmlns="http://schemas.openxmlformats.org/spreadsheetml/2006/main">
  <authors>
    <author>c094549</author>
    <author>c014643</author>
  </authors>
  <commentList>
    <comment ref="H11" authorId="0">
      <text>
        <r>
          <rPr>
            <sz val="8"/>
            <color indexed="81"/>
            <rFont val="Tahoma"/>
          </rPr>
          <t xml:space="preserve">Custos relacionados com a sede da empresa contratada para dar suporte técnico à obra.       </t>
        </r>
        <r>
          <rPr>
            <b/>
            <sz val="8"/>
            <color indexed="12"/>
            <rFont val="Tahoma"/>
            <family val="2"/>
          </rPr>
          <t>Min 0,11%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81"/>
            <rFont val="Tahoma"/>
            <family val="2"/>
          </rPr>
          <t>Médio 4,07%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10"/>
            <rFont val="Tahoma"/>
            <family val="2"/>
          </rPr>
          <t>Máx 8,03%</t>
        </r>
        <r>
          <rPr>
            <sz val="8"/>
            <color indexed="81"/>
            <rFont val="Tahoma"/>
          </rPr>
          <t xml:space="preserve">
</t>
        </r>
      </text>
    </comment>
    <comment ref="H12" authorId="0">
      <text>
        <r>
          <rPr>
            <sz val="8"/>
            <color indexed="81"/>
            <rFont val="Tahoma"/>
          </rPr>
          <t xml:space="preserve">Percentuais Admissíveis na Faixa :                        </t>
        </r>
        <r>
          <rPr>
            <b/>
            <sz val="8"/>
            <color indexed="12"/>
            <rFont val="Tahoma"/>
            <family val="2"/>
          </rPr>
          <t>Min 0,00%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81"/>
            <rFont val="Tahoma"/>
            <family val="2"/>
          </rPr>
          <t>Médio 0,21%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10"/>
            <rFont val="Tahoma"/>
            <family val="2"/>
          </rPr>
          <t>Máx 0,42%</t>
        </r>
      </text>
    </comment>
    <comment ref="H13" authorId="0">
      <text>
        <r>
          <rPr>
            <sz val="8"/>
            <color indexed="81"/>
            <rFont val="Tahoma"/>
          </rPr>
          <t xml:space="preserve">Custos previstos para cobrir ocorrências que prejudiquem o andamento dos serviços como: Fenômenos naturais(águas subterrâneas, ventos fortes, condições climáticas atípicas, etc); perdas excessivas de material (por quebras ou retrabalhos) e greves .  </t>
        </r>
        <r>
          <rPr>
            <b/>
            <sz val="8"/>
            <color indexed="12"/>
            <rFont val="Tahoma"/>
            <family val="2"/>
          </rPr>
          <t>Min 0,00%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81"/>
            <rFont val="Tahoma"/>
            <family val="2"/>
          </rPr>
          <t xml:space="preserve">Médio 0,97% - </t>
        </r>
        <r>
          <rPr>
            <b/>
            <sz val="8"/>
            <color indexed="10"/>
            <rFont val="Tahoma"/>
            <family val="2"/>
          </rPr>
          <t>Máx 2,05%</t>
        </r>
      </text>
    </comment>
    <comment ref="H14" authorId="0">
      <text>
        <r>
          <rPr>
            <sz val="8"/>
            <color indexed="81"/>
            <rFont val="Tahoma"/>
          </rPr>
          <t xml:space="preserve">Aplicável </t>
        </r>
        <r>
          <rPr>
            <b/>
            <sz val="8"/>
            <color indexed="81"/>
            <rFont val="Tahoma"/>
            <family val="2"/>
          </rPr>
          <t>ESPECÍFICAMENTE</t>
        </r>
        <r>
          <rPr>
            <sz val="8"/>
            <color indexed="81"/>
            <rFont val="Tahoma"/>
          </rPr>
          <t xml:space="preserve"> para obras executadas </t>
        </r>
        <r>
          <rPr>
            <b/>
            <sz val="8"/>
            <color indexed="81"/>
            <rFont val="Tahoma"/>
            <family val="2"/>
          </rPr>
          <t>FORA</t>
        </r>
        <r>
          <rPr>
            <sz val="8"/>
            <color indexed="81"/>
            <rFont val="Tahoma"/>
          </rPr>
          <t xml:space="preserve"> de áreas ubranas. Usual, valor em torno de 2,50%</t>
        </r>
      </text>
    </comment>
    <comment ref="H18" authorId="0">
      <text>
        <r>
          <rPr>
            <sz val="8"/>
            <color indexed="81"/>
            <rFont val="Tahoma"/>
          </rPr>
          <t xml:space="preserve">Custo acasionado com o não-recebimento imediato dos gastos para construção .  </t>
        </r>
        <r>
          <rPr>
            <b/>
            <sz val="8"/>
            <color indexed="81"/>
            <rFont val="Tahoma"/>
            <family val="2"/>
          </rPr>
          <t xml:space="preserve">Adotar os rendimentos de CDB no período entre a compra e o recebimento da parcela. </t>
        </r>
        <r>
          <rPr>
            <sz val="8"/>
            <color indexed="81"/>
            <rFont val="Tahoma"/>
            <family val="2"/>
          </rPr>
          <t xml:space="preserve">Consultar a Revista Conjuntura Econômica (mensal).           Faixas Admissíveis: </t>
        </r>
        <r>
          <rPr>
            <b/>
            <sz val="8"/>
            <color indexed="12"/>
            <rFont val="Tahoma"/>
            <family val="2"/>
          </rPr>
          <t>Min 0,00%</t>
        </r>
        <r>
          <rPr>
            <sz val="8"/>
            <color indexed="81"/>
            <rFont val="Tahoma"/>
            <family val="2"/>
          </rPr>
          <t xml:space="preserve"> - </t>
        </r>
        <r>
          <rPr>
            <b/>
            <sz val="8"/>
            <color indexed="81"/>
            <rFont val="Tahoma"/>
            <family val="2"/>
          </rPr>
          <t>Médio 0,59%</t>
        </r>
        <r>
          <rPr>
            <sz val="8"/>
            <color indexed="81"/>
            <rFont val="Tahoma"/>
            <family val="2"/>
          </rPr>
          <t xml:space="preserve"> - </t>
        </r>
        <r>
          <rPr>
            <b/>
            <sz val="8"/>
            <color indexed="10"/>
            <rFont val="Tahoma"/>
            <family val="2"/>
          </rPr>
          <t>Máx 1,20%</t>
        </r>
      </text>
    </comment>
    <comment ref="H22" authorId="0">
      <text>
        <r>
          <rPr>
            <sz val="8"/>
            <color indexed="81"/>
            <rFont val="Tahoma"/>
          </rPr>
          <t xml:space="preserve">Taxa incidente sobre o total geral dos custos e despesas, </t>
        </r>
        <r>
          <rPr>
            <b/>
            <sz val="8"/>
            <color indexed="81"/>
            <rFont val="Tahoma"/>
            <family val="2"/>
          </rPr>
          <t>excluídas as despesas fiscais</t>
        </r>
        <r>
          <rPr>
            <sz val="8"/>
            <color indexed="81"/>
            <rFont val="Tahoma"/>
          </rPr>
          <t xml:space="preserve">.
Faixa Admissível :                                                                 </t>
        </r>
        <r>
          <rPr>
            <b/>
            <sz val="8"/>
            <color indexed="12"/>
            <rFont val="Tahoma"/>
            <family val="2"/>
          </rPr>
          <t>Min 3,83%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81"/>
            <rFont val="Tahoma"/>
            <family val="2"/>
          </rPr>
          <t>Médio 6,90%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10"/>
            <rFont val="Tahoma"/>
            <family val="2"/>
          </rPr>
          <t>Max 9,96%</t>
        </r>
      </text>
    </comment>
    <comment ref="H26" authorId="0">
      <text>
        <r>
          <rPr>
            <sz val="8"/>
            <color indexed="81"/>
            <rFont val="Tahoma"/>
          </rPr>
          <t xml:space="preserve">Decreto-Lei nº 406 de 31/12/1968 - De competência de cada Município - </t>
        </r>
        <r>
          <rPr>
            <b/>
            <sz val="8"/>
            <color indexed="81"/>
            <rFont val="Tahoma"/>
            <family val="2"/>
          </rPr>
          <t>normalmente</t>
        </r>
        <r>
          <rPr>
            <sz val="8"/>
            <color indexed="81"/>
            <rFont val="Tahoma"/>
          </rPr>
          <t xml:space="preserve"> variando de  </t>
        </r>
        <r>
          <rPr>
            <b/>
            <sz val="8"/>
            <color indexed="81"/>
            <rFont val="Tahoma"/>
            <family val="2"/>
          </rPr>
          <t>0,00%</t>
        </r>
        <r>
          <rPr>
            <sz val="8"/>
            <color indexed="81"/>
            <rFont val="Tahoma"/>
          </rPr>
          <t xml:space="preserve"> a </t>
        </r>
        <r>
          <rPr>
            <b/>
            <sz val="8"/>
            <color indexed="81"/>
            <rFont val="Tahoma"/>
            <family val="2"/>
          </rPr>
          <t xml:space="preserve">5,00%. </t>
        </r>
        <r>
          <rPr>
            <sz val="8"/>
            <color indexed="81"/>
            <rFont val="Tahoma"/>
            <family val="2"/>
          </rPr>
          <t>Solicitar informação na Secretaria Municipal de Fazenda da alíquota decretada pelo Município.</t>
        </r>
      </text>
    </comment>
    <comment ref="H27" authorId="0">
      <text>
        <r>
          <rPr>
            <sz val="8"/>
            <color indexed="81"/>
            <rFont val="Tahoma"/>
          </rPr>
          <t xml:space="preserve">Lei 9.718 de 27/11/1998 - alíquota de </t>
        </r>
        <r>
          <rPr>
            <b/>
            <sz val="8"/>
            <color indexed="81"/>
            <rFont val="Tahoma"/>
            <family val="2"/>
          </rPr>
          <t>3%</t>
        </r>
        <r>
          <rPr>
            <sz val="8"/>
            <color indexed="81"/>
            <rFont val="Tahoma"/>
          </rPr>
          <t xml:space="preserve"> sobre o Faturamento da empresa, considerando Lucro Presumido.</t>
        </r>
      </text>
    </comment>
    <comment ref="H28" authorId="0">
      <text>
        <r>
          <rPr>
            <sz val="8"/>
            <color indexed="81"/>
            <rFont val="Tahoma"/>
          </rPr>
          <t xml:space="preserve">Decreto-Lei nº 2.445 de 29/06/1988 e nº 2.449 de 21/07/1988. Alíquota de </t>
        </r>
        <r>
          <rPr>
            <b/>
            <sz val="8"/>
            <color indexed="81"/>
            <rFont val="Tahoma"/>
            <family val="2"/>
          </rPr>
          <t>0,65%</t>
        </r>
        <r>
          <rPr>
            <sz val="8"/>
            <color indexed="81"/>
            <rFont val="Tahoma"/>
          </rPr>
          <t xml:space="preserve"> sobre a receita operacional bruta da empresa, considerando Lucro Presumido.</t>
        </r>
      </text>
    </comment>
    <comment ref="H30" authorId="1">
      <text>
        <r>
          <rPr>
            <sz val="8"/>
            <color indexed="81"/>
            <rFont val="Tahoma"/>
          </rPr>
          <t xml:space="preserve">Faixa Admissível TOTAL :            </t>
        </r>
        <r>
          <rPr>
            <b/>
            <sz val="8"/>
            <color indexed="12"/>
            <rFont val="Tahoma"/>
            <family val="2"/>
          </rPr>
          <t xml:space="preserve">             Mín 6,03%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81"/>
            <rFont val="Tahoma"/>
            <family val="2"/>
          </rPr>
          <t>Médio 7,65%</t>
        </r>
        <r>
          <rPr>
            <sz val="8"/>
            <color indexed="81"/>
            <rFont val="Tahoma"/>
          </rPr>
          <t xml:space="preserve"> - </t>
        </r>
        <r>
          <rPr>
            <b/>
            <sz val="8"/>
            <color indexed="10"/>
            <rFont val="Tahoma"/>
            <family val="2"/>
          </rPr>
          <t>Máx 9,03%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<sst xmlns="http://schemas.openxmlformats.org/spreadsheetml/2006/main" count="431" uniqueCount="205">
  <si>
    <t>DISCRIMINAÇÃO DOS SERVIÇOS</t>
  </si>
  <si>
    <t xml:space="preserve"> UNID.</t>
  </si>
  <si>
    <t>QUANT.</t>
  </si>
  <si>
    <t>SUB TOTAL</t>
  </si>
  <si>
    <t>SERVIÇOS PRELIMINARES</t>
  </si>
  <si>
    <t>Código</t>
  </si>
  <si>
    <t>M2</t>
  </si>
  <si>
    <t>1</t>
  </si>
  <si>
    <t>2</t>
  </si>
  <si>
    <t>3</t>
  </si>
  <si>
    <t>CRONOGRAMA FÍSICO FINANCEIRO</t>
  </si>
  <si>
    <t>VALOR</t>
  </si>
  <si>
    <t>ITEM</t>
  </si>
  <si>
    <t>1 º MÊS</t>
  </si>
  <si>
    <t>VALOR TOTAL DOS SERVIÇOS</t>
  </si>
  <si>
    <t>ETAPAS DE EXECUÇÃO DOS SERVIÇOS</t>
  </si>
  <si>
    <t>PREFEITURA MUNICIPALDE SANTO ANTONIO DE PÁDUA</t>
  </si>
  <si>
    <t>1.1</t>
  </si>
  <si>
    <t>TOTAL DO ORÇAMENTO COM BDI</t>
  </si>
  <si>
    <t>TOTAL  C/ BDI</t>
  </si>
  <si>
    <t>MEMÓRIA DE CÁLCULO</t>
  </si>
  <si>
    <t>MEMORIAL DESCRITIVO</t>
  </si>
  <si>
    <t>Placa de identificação de obra pública, inclusive pintura e suportes de madeira. FORNECIMENTO e COLOCAÇÃO</t>
  </si>
  <si>
    <t>ESPECIFICAÇÃO DOS SERVIÇOS</t>
  </si>
  <si>
    <t>PREÇO UNIT.</t>
  </si>
  <si>
    <t>PREÇO UNIT. C/BDI</t>
  </si>
  <si>
    <t>3.2</t>
  </si>
  <si>
    <t>1,25 X 2,00 = 2,50</t>
  </si>
  <si>
    <t>EMOP 02.020.0001-0</t>
  </si>
  <si>
    <t>SERVIÇOS COMPLEMENTARES</t>
  </si>
  <si>
    <t>TRANSPORTE</t>
  </si>
  <si>
    <t>4.1</t>
  </si>
  <si>
    <t>4.2</t>
  </si>
  <si>
    <t>EMPOLAMENTO</t>
  </si>
  <si>
    <t>VOLUME PISO</t>
  </si>
  <si>
    <t>TOTAL</t>
  </si>
  <si>
    <t>CAÇAMBA</t>
  </si>
  <si>
    <t>A placa de identificação do empreendimento deverá ser colocada em local designado pela fiscalização e deverá constar todas as informações do contrato</t>
  </si>
  <si>
    <t>TRANSPORTES</t>
  </si>
  <si>
    <t>1.2</t>
  </si>
  <si>
    <t>CANTEIRO DE OBRAS</t>
  </si>
  <si>
    <t>2.4</t>
  </si>
  <si>
    <t>2.5</t>
  </si>
  <si>
    <t>MOVIMENTO DE TERRA</t>
  </si>
  <si>
    <t>5.3</t>
  </si>
  <si>
    <t>05.001.0023-0</t>
  </si>
  <si>
    <t>Demolição manual de alvenaria de tijolos furados, inclusive empilhamento lateral dentro do canteiro de serviço</t>
  </si>
  <si>
    <t>5.4</t>
  </si>
  <si>
    <t>05.001.0002-1</t>
  </si>
  <si>
    <t>Demolição manual de concreto armado compreendendo pilares, vigas e lajes, em estrutura apresentando posição especial, inclusive empilhamento lateral dentro do canteiro de serviço</t>
  </si>
  <si>
    <t>05.001.0041-0</t>
  </si>
  <si>
    <t>Remoção de cobertura em telhas de fibrocimento convencional, ondulada, inclusive madeiramento, medido o conjunto pela área real de cobertura</t>
  </si>
  <si>
    <t>5.5</t>
  </si>
  <si>
    <t>FUNDAÇÕES</t>
  </si>
  <si>
    <t>11.6</t>
  </si>
  <si>
    <t>11.001.0007-1</t>
  </si>
  <si>
    <t>Concreto dosado racionalmente para uma resistência característica à compressão de 25MPa, compreendendo apenas o fornecimento dos materiais, inclusive 5% de perdas</t>
  </si>
  <si>
    <t>11.7</t>
  </si>
  <si>
    <t>11.8</t>
  </si>
  <si>
    <t>11.11</t>
  </si>
  <si>
    <t>ESTRUTURAS</t>
  </si>
  <si>
    <t>11.9</t>
  </si>
  <si>
    <t>11.10</t>
  </si>
  <si>
    <t>11.12</t>
  </si>
  <si>
    <t>11.009.0070-1</t>
  </si>
  <si>
    <t>Barra de aço CA-50, com saliência ou mossa, coeficiente de conformação superficial mínimo (aderência) igual a 1,5, diâmetro de 6,3mm, destinada à armadura de concreto armado, compreendendo 10% de perdas de pontas e arame 18. FORNECIMENTO, CORTE, DOBRAGEM, MONTAGEM e COLOCAÇÃO do aço nas formas</t>
  </si>
  <si>
    <t>KG</t>
  </si>
  <si>
    <t>11.13</t>
  </si>
  <si>
    <t>11.001.0005-1</t>
  </si>
  <si>
    <t>Concreto dosado racionalmente para uma resistência característica à compressão de 15MPa, compreendendo apenas o fornecimento dos materiais, inclusive 5% de perdas</t>
  </si>
  <si>
    <t>M3</t>
  </si>
  <si>
    <t>11.001.0006-1</t>
  </si>
  <si>
    <t>Concreto dosado racionalmente para uma resistência característica à compressão de 20MPa, compreendendo apenas o fornecimento dos materiais, inclusive 5% de perdas</t>
  </si>
  <si>
    <t>11.002.0033-1</t>
  </si>
  <si>
    <t>Lançamento de concreto em peças sem armadura, inclusive o transporte horizontal até 20,00m em carrinhos, colocação, adensamento e acabamento, considerando uma produção aproximada de 7,00m³/h</t>
  </si>
  <si>
    <t>ALVENARIAS E DIVISÓRIAS</t>
  </si>
  <si>
    <t>12.005.0080-0</t>
  </si>
  <si>
    <t>Alvenaria de blocos de concreto 20 x 20 x 40cm, assentes com argamassa de cimento e areia, no traço 1:6, em paredes de 0,20m de espessura, de superfície corrida, até 3,00m de altura e medida pela área real</t>
  </si>
  <si>
    <t>REVESTIMENTOS DE PAREDES</t>
  </si>
  <si>
    <t>10.1</t>
  </si>
  <si>
    <t>Revestimento externo, emboço, de uma vez, com argamassa de cimento, cal hidratada aditivada e areia, no traço 1:1:12, com 2,5cm de espessura, inclusive chapisco de cimento e areia, no traço 1:3</t>
  </si>
  <si>
    <t>13.001.0065-1</t>
  </si>
  <si>
    <t>ALUGUEL DE EQUIPAMENTOS</t>
  </si>
  <si>
    <t>19.1</t>
  </si>
  <si>
    <t>05.006.0001-1</t>
  </si>
  <si>
    <t>Locação de andaime com elementos tubulares sobre sapatas fixas, considerando-se a área da projeção vertical do andaime e pago pelo tempo necessário à sua utilização, exclusive transporte dos elementos do andaime até a obra (vide item 04.020.0122), plataforma ou passarela de pinho (vide itens 05.005.0012 a 05.005.0015 ou 05.007.0007 e 05.008.0008), montagem e desmontagem dos andaimes (vide item 05.008.0001)</t>
  </si>
  <si>
    <t>M2 X MÊS</t>
  </si>
  <si>
    <t>19.2</t>
  </si>
  <si>
    <t>05.005.0012-1</t>
  </si>
  <si>
    <t>Plataforma ou passarela de madeira de 1ª, considerando-se aproveitamento da madeira 20 vezes, exclusive andaime ou outro suporte e movimentação (vide item 05.008.0008)</t>
  </si>
  <si>
    <t>19.3</t>
  </si>
  <si>
    <t>05.008.0001-0</t>
  </si>
  <si>
    <t>Montagem e desmontagem de andaime com elementos tubulares, considerando-se a área vertical recoberta</t>
  </si>
  <si>
    <t>PREFEITURA MUNICIPAL DE SANTO ANTONIO DE PÁDUA</t>
  </si>
  <si>
    <t>1 INSTALAÇÃO</t>
  </si>
  <si>
    <t>VIGA E PILAR PAREDE A DEMOLIR = (3,2+2,8) x 0,4 x 0,15= 0,36</t>
  </si>
  <si>
    <t>VIDE PROJETO - 06/06</t>
  </si>
  <si>
    <t>VIDE PROJETO - 01/06</t>
  </si>
  <si>
    <t xml:space="preserve"> VOLUME FUNDAÇÃO - VIDE PROJETO - 03/06</t>
  </si>
  <si>
    <t>AÇO TOTAL FUNDAÇÃO MURO LATERAL - VIDE PROJETO - 03/06</t>
  </si>
  <si>
    <t>PISO A DEMOLIR (VIDE PROJETO - 01/06) X 0,10 (ESPESSURA)</t>
  </si>
  <si>
    <t xml:space="preserve">Área destinada a construção do Muro de Contenção com contraforte na lateral </t>
  </si>
  <si>
    <t>Ligação provisória de água para construção</t>
  </si>
  <si>
    <t>Ligação provisória de energia elétrica para construção</t>
  </si>
  <si>
    <t>Volume do solo a ser escavado para a fundação do Muro de Contenção com contrafortes</t>
  </si>
  <si>
    <t xml:space="preserve">Peso em T, considerando o volume solo escavado x peso específico </t>
  </si>
  <si>
    <t>Peso em T transportado até o bota-fora (Sec. Obras)</t>
  </si>
  <si>
    <t>Deverá ser demolida a parede indicada no projeto</t>
  </si>
  <si>
    <t>Deverá ser demolida as estruturas da parede indicada no projeto</t>
  </si>
  <si>
    <t>Deverá ser demolido o piso para escavação da fundação do muro lateral indicado no projeto</t>
  </si>
  <si>
    <t>Deverá ser removida a cobertura em fibrocimento existente no local, de acordo com a área indicada no projeto</t>
  </si>
  <si>
    <t>Remoção do volume de terra escavado para a fundação do Muro de Contenção com contrafortes</t>
  </si>
  <si>
    <t>Volume de concreto a ser usado para a fundação do muro de contenção com contrafortes</t>
  </si>
  <si>
    <t>Preparo e transporte dos materiais para concreto da fundação do muro de contenção com contrafortes</t>
  </si>
  <si>
    <t>Lançamento, adensamento e acabamento do concreto da fundação do muro de contenção com contrafortes</t>
  </si>
  <si>
    <t>Total do peso das barras de aço da fundação do muro de contenção com contrafortes, espaçadas em 15 cm</t>
  </si>
  <si>
    <t>Volume de concreto da estrutura do muro de contenção com contrafortes</t>
  </si>
  <si>
    <t>Preparo e transporte dos materiais para o concreto da estrutura do muro de contenção com contrafortes</t>
  </si>
  <si>
    <t>Lançamento, adensamento e acabamento do concreto da estrutura do muro de contenção com contrafortes</t>
  </si>
  <si>
    <t>Total de formas de madeira para construção da estrutura do muro de contenção com contrafortes</t>
  </si>
  <si>
    <t>Peso total dos estribos(armadura transversal) da estrutura do muro de contenção com contrafortes</t>
  </si>
  <si>
    <t>Peso total das barras de aço(armadura longitudinal) da estrutura do muro de contenção com contrafortes</t>
  </si>
  <si>
    <t>Peso total das barras de aço que serão dispostas entre os blocos do muro lateral</t>
  </si>
  <si>
    <t>Volume de concreto a ser utilizado nos blocos do muro lateral</t>
  </si>
  <si>
    <t>Volume de concreto para o piso a ser refeito, anteriormente demolido</t>
  </si>
  <si>
    <t>Volume de concreto para o piso a ser refeito, anteriormente demolido (preparo e transporte dos materiais)</t>
  </si>
  <si>
    <t>Área total do emboço para o muro lateral sobre alvenaria e estruturas aparentes</t>
  </si>
  <si>
    <t>Total de área de andaimes a serem alugados para um prazo de 4 meses</t>
  </si>
  <si>
    <t>Placas de madeira a serem utilizada sobre os andaimes</t>
  </si>
  <si>
    <t>Montagem e desmontagem dos andaimes</t>
  </si>
  <si>
    <t>4</t>
  </si>
  <si>
    <t>5</t>
  </si>
  <si>
    <t>7</t>
  </si>
  <si>
    <t>8</t>
  </si>
  <si>
    <t>9</t>
  </si>
  <si>
    <t>10</t>
  </si>
  <si>
    <t>11</t>
  </si>
  <si>
    <t>2 º MÊS</t>
  </si>
  <si>
    <t>3 º MÊS</t>
  </si>
  <si>
    <t>4 º MÊS</t>
  </si>
  <si>
    <t>ÁREA DO MURO LATERAL (VIDE PROJETO - 03/06) = ÁREA DA FUNDAÇÃO</t>
  </si>
  <si>
    <t>ÁREA X ALTURA FUNDAÇÃO = 17,88 X 0,5</t>
  </si>
  <si>
    <t>PAREDE A DEMOLIR = (3,20m X 2,80m X 0,15m) + (2m X 1m X 0,15m)</t>
  </si>
  <si>
    <t>2,25 (VOL PILARES) + 2,16 (VOL VIGAS) + 3,39 (VOL CONTRAFORTES)</t>
  </si>
  <si>
    <t>SOMATÓRIO AÇO CA 50 (128,78 + 118,04 + 160,08) - VIDE PROJETO - 04,05/06</t>
  </si>
  <si>
    <t>ARMADURA BLOCOS - VIDE PROJETO - 06/06</t>
  </si>
  <si>
    <t>CONCRETO PARA 308 BLOCOS (0,033m³ CADA) -VIDE PROJETO - 06/06</t>
  </si>
  <si>
    <t>31,36 (FORMA PILARES) + 21,6 (FORMA VIGAS) + 36,51 (FORMA CONTRAFORTES)</t>
  </si>
  <si>
    <t>ÁREA FRENTE ALVENARIA + FACE VIGAS + ÁREA FORMA PILARES E CONTRAFORTES</t>
  </si>
  <si>
    <t>ÁREA DO MURO (40,70) X 4 MESES</t>
  </si>
  <si>
    <t xml:space="preserve">ÁREA DO MURO (40,70) </t>
  </si>
  <si>
    <t>(4,35m² piso x 0,10 (h piso)) + (7,32 piso x 0,05 (h piso))  - VIDE PROJETO - 01/06</t>
  </si>
  <si>
    <t>Obra : MURO DE CONTENÇÃO COM CONTRAFORTES</t>
  </si>
  <si>
    <t>Área total dos blocos de concreto a serem utilizados no muro lateral - Total = 308 unidades</t>
  </si>
  <si>
    <t>Local: TRAVESSA JOÃO MEIRA, 423, BAIRRO FERREIRA. (AO LADO DA ESCADARIA)</t>
  </si>
  <si>
    <t>8,94 (VOL. ESCAV.) X1,6(PESO ESP.) + (1,64+0,36+0,44) (VOL DEMOL.) X(1,5)</t>
  </si>
  <si>
    <t>17,96 X 2,96(distância até sec. Obras)</t>
  </si>
  <si>
    <t>VOLUME ESCAVAÇÃO MURO LATERAL(8,94) + VOLUME DEMOLIÇÃO (1,64+0,36+0,44)</t>
  </si>
  <si>
    <t>EMOP 02/2022   BDI (26,99%)</t>
  </si>
  <si>
    <t xml:space="preserve">  EDITAL : </t>
  </si>
  <si>
    <r>
      <t>DATA :</t>
    </r>
    <r>
      <rPr>
        <sz val="8"/>
        <rFont val="Arial"/>
        <family val="2"/>
      </rPr>
      <t xml:space="preserve"> </t>
    </r>
  </si>
  <si>
    <t xml:space="preserve"> OBJETO :  MURO DE CONTENÇÃO NO ENDEREÇO TRAV. JOÃO MEIRA, Nº423, BAIRRO FERREIRA</t>
  </si>
  <si>
    <t xml:space="preserve"> Prazo da Obra : </t>
  </si>
  <si>
    <t>04 MESES</t>
  </si>
  <si>
    <t>DEMONSTRATIVO   DA   COMPOSIÇÃO   DO   B.D.I</t>
  </si>
  <si>
    <t>X . Taxa representativa das DESPESAS INDIRETAS, exceto tributos e despesas financeiras</t>
  </si>
  <si>
    <t>TIPO</t>
  </si>
  <si>
    <r>
      <t xml:space="preserve">ALÍQUOTA </t>
    </r>
    <r>
      <rPr>
        <b/>
        <sz val="8"/>
        <rFont val="Arial"/>
        <family val="2"/>
      </rPr>
      <t>(%)</t>
    </r>
  </si>
  <si>
    <t>X.1 - Administração Central</t>
  </si>
  <si>
    <t>X.2 - Garantia</t>
  </si>
  <si>
    <t>X.3 - Seguro contra Riscos</t>
  </si>
  <si>
    <t>X.3 - Mobilização e Desmobilização</t>
  </si>
  <si>
    <t>X =</t>
  </si>
  <si>
    <t>Y . Taxa representativa das DESPESAS FINANCEIRAS</t>
  </si>
  <si>
    <t>Y.1 - Despesas Financeiras</t>
  </si>
  <si>
    <t>Y =</t>
  </si>
  <si>
    <t>Z . Taxa representativa do LUCRO</t>
  </si>
  <si>
    <t>Z.1 - Lucro Presumido</t>
  </si>
  <si>
    <t>Z =</t>
  </si>
  <si>
    <t>I . Taxa representativa da incidência dos IMPOSTOS ( sobre o FATURAMENTO da empresa )</t>
  </si>
  <si>
    <t>I.1 - I S S ( Imposto sobre Serviços ) - Municipal</t>
  </si>
  <si>
    <t>I.2 - COFINS ( Contribuição para o Financiamento da Seguridade Social) - Federal</t>
  </si>
  <si>
    <t>I.3 - P I S ( Programa de Integração Social ) - Federal</t>
  </si>
  <si>
    <t>I.4 - Recolhimento de 2% Sobre faturamento bruto</t>
  </si>
  <si>
    <t>I =</t>
  </si>
  <si>
    <t>B D I - Benefício e Despesas Indiretas</t>
  </si>
  <si>
    <t>B D I  =</t>
  </si>
  <si>
    <t>( 1 + X )  ( 1 + Y )  ( 1 + Z )</t>
  </si>
  <si>
    <t xml:space="preserve"> - 1</t>
  </si>
  <si>
    <r>
      <t>ç</t>
    </r>
    <r>
      <rPr>
        <sz val="8"/>
        <rFont val="Arial"/>
        <family val="2"/>
      </rPr>
      <t xml:space="preserve">  Fórmula do BDI</t>
    </r>
  </si>
  <si>
    <t>( 1 - I )</t>
  </si>
  <si>
    <r>
      <t xml:space="preserve">X </t>
    </r>
    <r>
      <rPr>
        <sz val="10"/>
        <rFont val="Arial"/>
        <family val="2"/>
      </rPr>
      <t xml:space="preserve">é a Taxa somatória das </t>
    </r>
    <r>
      <rPr>
        <b/>
        <sz val="10"/>
        <rFont val="Arial"/>
        <family val="2"/>
      </rPr>
      <t>DESPESAS INDIRETAS</t>
    </r>
    <r>
      <rPr>
        <sz val="10"/>
        <rFont val="Arial"/>
        <family val="2"/>
      </rPr>
      <t>, exceto tributos e despesas financeiras;</t>
    </r>
  </si>
  <si>
    <r>
      <t xml:space="preserve">Y </t>
    </r>
    <r>
      <rPr>
        <sz val="10"/>
        <rFont val="Arial"/>
        <family val="2"/>
      </rPr>
      <t xml:space="preserve">é a Taxa representativa das </t>
    </r>
    <r>
      <rPr>
        <b/>
        <sz val="10"/>
        <rFont val="Arial"/>
        <family val="2"/>
      </rPr>
      <t>DESPESAS FINANCEIRAS</t>
    </r>
    <r>
      <rPr>
        <sz val="10"/>
        <rFont val="Arial"/>
        <family val="2"/>
      </rPr>
      <t>;</t>
    </r>
  </si>
  <si>
    <r>
      <t xml:space="preserve">Z </t>
    </r>
    <r>
      <rPr>
        <sz val="10"/>
        <rFont val="Arial"/>
        <family val="2"/>
      </rPr>
      <t xml:space="preserve">é a Taxa representativa do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>;</t>
    </r>
  </si>
  <si>
    <r>
      <t xml:space="preserve">I </t>
    </r>
    <r>
      <rPr>
        <sz val="10"/>
        <rFont val="Arial"/>
        <family val="2"/>
      </rPr>
      <t xml:space="preserve">é a Taxa representativa dos </t>
    </r>
    <r>
      <rPr>
        <b/>
        <sz val="10"/>
        <rFont val="Arial"/>
        <family val="2"/>
      </rPr>
      <t>IMPOSTOS</t>
    </r>
    <r>
      <rPr>
        <sz val="10"/>
        <rFont val="Arial"/>
        <family val="2"/>
      </rPr>
      <t>.</t>
    </r>
  </si>
  <si>
    <r>
      <t xml:space="preserve">B.D.I      </t>
    </r>
    <r>
      <rPr>
        <b/>
        <sz val="8"/>
        <rFont val="Arial"/>
        <family val="2"/>
      </rPr>
      <t xml:space="preserve">     </t>
    </r>
    <r>
      <rPr>
        <b/>
        <sz val="8"/>
        <rFont val="Wingdings"/>
        <charset val="2"/>
      </rPr>
      <t>è</t>
    </r>
  </si>
  <si>
    <t>SOMATÓRIO AÇO CA 60 (28,18 + 34,48 + 27,71) VIDE PROJETO - 04,05/06</t>
  </si>
  <si>
    <t>3.1</t>
  </si>
  <si>
    <t>03.001.0001-1</t>
  </si>
  <si>
    <t>PLANILHA ORÇAMENTÁRIA - MEMORIAL DE CÁLCULO</t>
  </si>
  <si>
    <t>EMOP 08/2022   BDI (26,99%)</t>
  </si>
  <si>
    <t>PLANILHA ORÇAMENTÁRIA - APÊNDICE A PROPOSTA DE PREÇOS</t>
  </si>
  <si>
    <t>CNPJ:</t>
  </si>
  <si>
    <t>ENDEREÇO:</t>
  </si>
  <si>
    <t>RAZÃO SOCIAL: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</si>
</sst>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(* #,##0.00_);_(* \(#,##0.00\);_(* &quot;-&quot;??_);_(@_)"/>
    <numFmt numFmtId="166" formatCode="&quot;R$&quot;\ #,##0.00"/>
  </numFmts>
  <fonts count="3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2"/>
      <name val="Calibri"/>
      <family val="2"/>
    </font>
    <font>
      <sz val="16"/>
      <name val="Arial"/>
      <family val="2"/>
    </font>
    <font>
      <b/>
      <sz val="22"/>
      <name val="Arial"/>
      <family val="2"/>
    </font>
    <font>
      <sz val="5"/>
      <color indexed="12"/>
      <name val="Arial"/>
      <family val="2"/>
    </font>
    <font>
      <b/>
      <sz val="9"/>
      <name val="Arial"/>
    </font>
    <font>
      <b/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</font>
    <font>
      <b/>
      <sz val="12"/>
      <color indexed="12"/>
      <name val="Arial"/>
      <family val="2"/>
    </font>
    <font>
      <b/>
      <sz val="12"/>
      <color indexed="50"/>
      <name val="Arial"/>
      <family val="2"/>
    </font>
    <font>
      <b/>
      <sz val="10"/>
      <color indexed="12"/>
      <name val="Arial"/>
      <family val="2"/>
    </font>
    <font>
      <b/>
      <sz val="8"/>
      <color indexed="17"/>
      <name val="Arial"/>
    </font>
    <font>
      <sz val="10"/>
      <name val="Wingdings"/>
      <charset val="2"/>
    </font>
    <font>
      <b/>
      <sz val="7"/>
      <name val="Arial"/>
      <family val="2"/>
    </font>
    <font>
      <b/>
      <sz val="7"/>
      <name val="Arial"/>
    </font>
    <font>
      <b/>
      <sz val="8"/>
      <name val="Wingdings"/>
      <charset val="2"/>
    </font>
    <font>
      <sz val="8"/>
      <color indexed="81"/>
      <name val="Tahoma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165" fontId="0" fillId="0" borderId="0" xfId="0" applyNumberFormat="1" applyBorder="1"/>
    <xf numFmtId="10" fontId="4" fillId="0" borderId="0" xfId="0" applyNumberFormat="1" applyFont="1" applyBorder="1"/>
    <xf numFmtId="4" fontId="2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0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5" fontId="3" fillId="0" borderId="5" xfId="0" applyNumberFormat="1" applyFont="1" applyBorder="1"/>
    <xf numFmtId="4" fontId="3" fillId="0" borderId="8" xfId="0" applyNumberFormat="1" applyFont="1" applyBorder="1"/>
    <xf numFmtId="165" fontId="11" fillId="0" borderId="12" xfId="1" applyFont="1" applyBorder="1" applyAlignment="1">
      <alignment horizontal="center"/>
    </xf>
    <xf numFmtId="4" fontId="3" fillId="0" borderId="14" xfId="0" applyNumberFormat="1" applyFont="1" applyBorder="1"/>
    <xf numFmtId="9" fontId="11" fillId="0" borderId="5" xfId="2" applyFont="1" applyBorder="1" applyAlignment="1">
      <alignment horizontal="center"/>
    </xf>
    <xf numFmtId="10" fontId="11" fillId="0" borderId="14" xfId="2" applyNumberFormat="1" applyFont="1" applyBorder="1" applyAlignment="1">
      <alignment horizontal="center"/>
    </xf>
    <xf numFmtId="10" fontId="11" fillId="0" borderId="14" xfId="0" applyNumberFormat="1" applyFont="1" applyBorder="1" applyAlignment="1">
      <alignment horizontal="center"/>
    </xf>
    <xf numFmtId="165" fontId="11" fillId="0" borderId="8" xfId="1" applyFont="1" applyBorder="1" applyAlignment="1">
      <alignment horizontal="center"/>
    </xf>
    <xf numFmtId="4" fontId="3" fillId="0" borderId="13" xfId="0" applyNumberFormat="1" applyFont="1" applyBorder="1"/>
    <xf numFmtId="4" fontId="11" fillId="0" borderId="12" xfId="0" applyNumberFormat="1" applyFont="1" applyBorder="1"/>
    <xf numFmtId="4" fontId="3" fillId="0" borderId="14" xfId="1" applyNumberFormat="1" applyFont="1" applyBorder="1" applyAlignment="1" applyProtection="1">
      <alignment vertical="center"/>
      <protection locked="0"/>
    </xf>
    <xf numFmtId="0" fontId="3" fillId="0" borderId="18" xfId="0" applyFont="1" applyBorder="1"/>
    <xf numFmtId="0" fontId="3" fillId="0" borderId="0" xfId="0" applyFont="1" applyBorder="1"/>
    <xf numFmtId="0" fontId="11" fillId="0" borderId="0" xfId="0" applyFont="1" applyBorder="1"/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49" fontId="3" fillId="0" borderId="21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11" fillId="0" borderId="2" xfId="0" applyFont="1" applyBorder="1" applyAlignment="1"/>
    <xf numFmtId="0" fontId="11" fillId="0" borderId="8" xfId="0" applyFont="1" applyBorder="1" applyAlignment="1"/>
    <xf numFmtId="4" fontId="3" fillId="0" borderId="5" xfId="0" applyNumberFormat="1" applyFont="1" applyBorder="1" applyAlignment="1">
      <alignment wrapText="1"/>
    </xf>
    <xf numFmtId="165" fontId="2" fillId="0" borderId="0" xfId="1" applyFont="1" applyBorder="1"/>
    <xf numFmtId="10" fontId="3" fillId="0" borderId="14" xfId="2" applyNumberFormat="1" applyFont="1" applyBorder="1" applyAlignment="1">
      <alignment horizontal="center"/>
    </xf>
    <xf numFmtId="10" fontId="5" fillId="2" borderId="15" xfId="2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left" vertical="center" wrapText="1"/>
      <protection locked="0"/>
    </xf>
    <xf numFmtId="4" fontId="2" fillId="0" borderId="0" xfId="0" applyNumberFormat="1" applyFont="1" applyBorder="1" applyAlignment="1" applyProtection="1">
      <alignment vertical="center"/>
      <protection locked="0"/>
    </xf>
    <xf numFmtId="165" fontId="2" fillId="0" borderId="0" xfId="1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protection locked="0"/>
    </xf>
    <xf numFmtId="0" fontId="4" fillId="3" borderId="28" xfId="0" applyFont="1" applyFill="1" applyBorder="1" applyAlignment="1" applyProtection="1">
      <alignment vertical="center"/>
      <protection locked="0"/>
    </xf>
    <xf numFmtId="0" fontId="0" fillId="3" borderId="28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center" vertical="center"/>
    </xf>
    <xf numFmtId="0" fontId="3" fillId="0" borderId="29" xfId="0" applyFont="1" applyBorder="1" applyAlignment="1" applyProtection="1">
      <protection locked="0"/>
    </xf>
    <xf numFmtId="0" fontId="0" fillId="0" borderId="27" xfId="0" applyBorder="1" applyAlignment="1">
      <alignment horizontal="center" vertical="center"/>
    </xf>
    <xf numFmtId="0" fontId="3" fillId="0" borderId="16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4" fillId="0" borderId="26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0" fillId="2" borderId="10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1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" fontId="3" fillId="0" borderId="9" xfId="0" applyNumberFormat="1" applyFont="1" applyBorder="1"/>
    <xf numFmtId="165" fontId="3" fillId="0" borderId="13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" fontId="3" fillId="0" borderId="12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" fontId="13" fillId="0" borderId="0" xfId="0" applyNumberFormat="1" applyFont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4" fontId="10" fillId="3" borderId="15" xfId="0" applyNumberFormat="1" applyFont="1" applyFill="1" applyBorder="1" applyAlignment="1" applyProtection="1">
      <alignment vertical="center"/>
      <protection locked="0"/>
    </xf>
    <xf numFmtId="2" fontId="10" fillId="3" borderId="15" xfId="0" applyNumberFormat="1" applyFont="1" applyFill="1" applyBorder="1" applyAlignment="1" applyProtection="1">
      <alignment vertical="center"/>
      <protection locked="0"/>
    </xf>
    <xf numFmtId="4" fontId="2" fillId="3" borderId="15" xfId="0" applyNumberFormat="1" applyFont="1" applyFill="1" applyBorder="1" applyAlignment="1" applyProtection="1">
      <alignment vertical="center"/>
      <protection locked="0"/>
    </xf>
    <xf numFmtId="49" fontId="12" fillId="3" borderId="15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left" vertical="center" wrapText="1"/>
    </xf>
    <xf numFmtId="164" fontId="12" fillId="3" borderId="15" xfId="1" applyNumberFormat="1" applyFont="1" applyFill="1" applyBorder="1" applyAlignment="1">
      <alignment horizontal="center" vertical="center" wrapText="1"/>
    </xf>
    <xf numFmtId="164" fontId="12" fillId="3" borderId="15" xfId="1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5" xfId="0" applyNumberFormat="1" applyFont="1" applyFill="1" applyBorder="1" applyAlignment="1">
      <alignment horizontal="left" vertical="center" wrapText="1"/>
    </xf>
    <xf numFmtId="1" fontId="12" fillId="3" borderId="15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5" fillId="5" borderId="15" xfId="0" applyNumberFormat="1" applyFont="1" applyFill="1" applyBorder="1" applyAlignment="1" applyProtection="1">
      <alignment horizontal="left" vertical="center" wrapText="1"/>
      <protection locked="0"/>
    </xf>
    <xf numFmtId="4" fontId="2" fillId="5" borderId="15" xfId="0" applyNumberFormat="1" applyFont="1" applyFill="1" applyBorder="1" applyAlignment="1" applyProtection="1">
      <alignment vertical="center"/>
      <protection locked="0"/>
    </xf>
    <xf numFmtId="165" fontId="2" fillId="5" borderId="15" xfId="1" applyFont="1" applyFill="1" applyBorder="1" applyAlignment="1" applyProtection="1">
      <alignment vertical="center"/>
      <protection locked="0"/>
    </xf>
    <xf numFmtId="4" fontId="5" fillId="5" borderId="15" xfId="1" applyNumberFormat="1" applyFont="1" applyFill="1" applyBorder="1" applyAlignment="1" applyProtection="1">
      <alignment vertical="center"/>
      <protection locked="0"/>
    </xf>
    <xf numFmtId="0" fontId="11" fillId="6" borderId="15" xfId="0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49" fontId="12" fillId="6" borderId="15" xfId="0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left" vertical="center" wrapText="1"/>
    </xf>
    <xf numFmtId="164" fontId="12" fillId="6" borderId="15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vertical="center"/>
      <protection locked="0"/>
    </xf>
    <xf numFmtId="0" fontId="1" fillId="3" borderId="17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top"/>
    </xf>
    <xf numFmtId="0" fontId="16" fillId="0" borderId="37" xfId="0" applyFont="1" applyBorder="1"/>
    <xf numFmtId="0" fontId="17" fillId="0" borderId="38" xfId="0" applyFont="1" applyBorder="1"/>
    <xf numFmtId="0" fontId="0" fillId="0" borderId="38" xfId="0" applyBorder="1"/>
    <xf numFmtId="0" fontId="0" fillId="0" borderId="39" xfId="0" applyBorder="1"/>
    <xf numFmtId="49" fontId="18" fillId="0" borderId="40" xfId="0" applyNumberFormat="1" applyFont="1" applyBorder="1" applyAlignment="1">
      <alignment horizontal="left"/>
    </xf>
    <xf numFmtId="49" fontId="17" fillId="0" borderId="47" xfId="0" applyNumberFormat="1" applyFont="1" applyBorder="1" applyAlignment="1">
      <alignment vertical="top"/>
    </xf>
    <xf numFmtId="0" fontId="20" fillId="0" borderId="48" xfId="0" applyFont="1" applyBorder="1"/>
    <xf numFmtId="0" fontId="20" fillId="0" borderId="49" xfId="0" applyFont="1" applyBorder="1"/>
    <xf numFmtId="0" fontId="22" fillId="0" borderId="0" xfId="0" applyFont="1" applyAlignment="1"/>
    <xf numFmtId="0" fontId="2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0" fontId="1" fillId="0" borderId="6" xfId="2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2" fontId="1" fillId="8" borderId="15" xfId="2" applyNumberFormat="1" applyFont="1" applyFill="1" applyBorder="1" applyAlignment="1">
      <alignment horizontal="center" vertical="center"/>
    </xf>
    <xf numFmtId="2" fontId="23" fillId="0" borderId="15" xfId="2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10" fontId="1" fillId="0" borderId="48" xfId="2" applyNumberFormat="1" applyFont="1" applyFill="1" applyBorder="1" applyAlignment="1">
      <alignment horizontal="center" vertical="center"/>
    </xf>
    <xf numFmtId="4" fontId="1" fillId="0" borderId="48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2" fontId="4" fillId="8" borderId="15" xfId="2" applyNumberFormat="1" applyFont="1" applyFill="1" applyBorder="1" applyAlignment="1">
      <alignment horizontal="center" vertical="center"/>
    </xf>
    <xf numFmtId="0" fontId="24" fillId="0" borderId="2" xfId="0" applyFont="1" applyBorder="1"/>
    <xf numFmtId="0" fontId="20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/>
    </xf>
    <xf numFmtId="0" fontId="0" fillId="0" borderId="28" xfId="0" applyBorder="1"/>
    <xf numFmtId="0" fontId="4" fillId="0" borderId="0" xfId="0" applyFont="1" applyBorder="1" applyAlignment="1">
      <alignment horizontal="right" vertical="center"/>
    </xf>
    <xf numFmtId="49" fontId="2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19" fillId="0" borderId="0" xfId="0" applyFont="1" applyFill="1" applyBorder="1"/>
    <xf numFmtId="0" fontId="4" fillId="0" borderId="0" xfId="0" applyFont="1"/>
    <xf numFmtId="4" fontId="10" fillId="6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166" fontId="9" fillId="4" borderId="30" xfId="0" applyNumberFormat="1" applyFont="1" applyFill="1" applyBorder="1" applyAlignment="1">
      <alignment horizontal="center" vertical="center"/>
    </xf>
    <xf numFmtId="166" fontId="9" fillId="4" borderId="24" xfId="0" applyNumberFormat="1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6" xfId="0" applyNumberFormat="1" applyFont="1" applyFill="1" applyBorder="1" applyAlignment="1" applyProtection="1">
      <alignment horizontal="center" vertical="center"/>
      <protection locked="0"/>
    </xf>
    <xf numFmtId="2" fontId="10" fillId="2" borderId="7" xfId="0" applyNumberFormat="1" applyFont="1" applyFill="1" applyBorder="1" applyAlignment="1" applyProtection="1">
      <alignment horizontal="center" vertical="center"/>
      <protection locked="0"/>
    </xf>
    <xf numFmtId="2" fontId="10" fillId="6" borderId="10" xfId="0" applyNumberFormat="1" applyFont="1" applyFill="1" applyBorder="1" applyAlignment="1" applyProtection="1">
      <alignment horizontal="center" vertical="center"/>
      <protection locked="0"/>
    </xf>
    <xf numFmtId="2" fontId="10" fillId="6" borderId="6" xfId="0" applyNumberFormat="1" applyFont="1" applyFill="1" applyBorder="1" applyAlignment="1" applyProtection="1">
      <alignment horizontal="center" vertical="center"/>
      <protection locked="0"/>
    </xf>
    <xf numFmtId="2" fontId="10" fillId="6" borderId="7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2" fontId="10" fillId="3" borderId="7" xfId="0" applyNumberFormat="1" applyFont="1" applyFill="1" applyBorder="1" applyAlignment="1" applyProtection="1">
      <alignment horizontal="center" vertical="center"/>
      <protection locked="0"/>
    </xf>
    <xf numFmtId="2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right" vertical="center"/>
    </xf>
    <xf numFmtId="0" fontId="23" fillId="9" borderId="6" xfId="0" applyFont="1" applyFill="1" applyBorder="1" applyAlignment="1">
      <alignment horizontal="right" vertical="center"/>
    </xf>
    <xf numFmtId="49" fontId="6" fillId="0" borderId="41" xfId="0" applyNumberFormat="1" applyFont="1" applyBorder="1" applyAlignment="1">
      <alignment vertical="center" wrapText="1"/>
    </xf>
    <xf numFmtId="49" fontId="0" fillId="0" borderId="42" xfId="0" applyNumberFormat="1" applyBorder="1" applyAlignment="1">
      <alignment vertical="center" wrapText="1"/>
    </xf>
    <xf numFmtId="49" fontId="0" fillId="0" borderId="43" xfId="0" applyNumberFormat="1" applyBorder="1" applyAlignment="1">
      <alignment vertical="center" wrapText="1"/>
    </xf>
    <xf numFmtId="49" fontId="0" fillId="0" borderId="44" xfId="0" applyNumberFormat="1" applyBorder="1" applyAlignment="1">
      <alignment vertical="center" wrapText="1"/>
    </xf>
    <xf numFmtId="49" fontId="0" fillId="0" borderId="45" xfId="0" applyNumberFormat="1" applyBorder="1" applyAlignment="1">
      <alignment vertical="center" wrapText="1"/>
    </xf>
    <xf numFmtId="49" fontId="0" fillId="0" borderId="46" xfId="0" applyNumberFormat="1" applyBorder="1" applyAlignment="1">
      <alignment vertical="center" wrapText="1"/>
    </xf>
    <xf numFmtId="0" fontId="20" fillId="0" borderId="4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7" borderId="10" xfId="0" applyFont="1" applyFill="1" applyBorder="1" applyAlignment="1">
      <alignment horizontal="left" vertical="center"/>
    </xf>
    <xf numFmtId="0" fontId="23" fillId="7" borderId="6" xfId="0" applyFont="1" applyFill="1" applyBorder="1" applyAlignment="1">
      <alignment horizontal="left" vertical="center"/>
    </xf>
    <xf numFmtId="0" fontId="23" fillId="7" borderId="7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3" fillId="9" borderId="7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52" xfId="0" applyFont="1" applyBorder="1" applyAlignment="1">
      <alignment horizont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8" borderId="53" xfId="0" applyFont="1" applyFill="1" applyBorder="1" applyAlignment="1">
      <alignment horizontal="center" vertical="center"/>
    </xf>
    <xf numFmtId="0" fontId="4" fillId="8" borderId="54" xfId="0" applyFont="1" applyFill="1" applyBorder="1" applyAlignment="1">
      <alignment horizontal="center" vertical="center"/>
    </xf>
    <xf numFmtId="0" fontId="4" fillId="8" borderId="56" xfId="0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 vertical="center"/>
    </xf>
    <xf numFmtId="10" fontId="4" fillId="8" borderId="55" xfId="0" applyNumberFormat="1" applyFont="1" applyFill="1" applyBorder="1" applyAlignment="1">
      <alignment horizontal="center" vertical="center"/>
    </xf>
    <xf numFmtId="10" fontId="4" fillId="8" borderId="58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gi&#225;rio/AppData/Roaming/Microsoft/Excel/ORC_MURO%20TRAVESSA%20JOAO%20MEIRA%20BAIRRO%20TAVARES_ONERADO_EMOP-01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S%20e%20OBRAS\VILAS%20RURAIS\PLANILHA%20REDE%20DE%20DISTRIBUI&#199;&#195;O%20DE%20&#193;GUA%20POT&#193;V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dos"/>
      <sheetName val="BDI-ONERADO"/>
      <sheetName val="RESUMO"/>
      <sheetName val="PLANILHA"/>
      <sheetName val="CRONO"/>
      <sheetName val="curva-abc "/>
      <sheetName val="ITENS ESPECIAIS"/>
      <sheetName val="1-SERV_ESCR_LAB_CAMPO"/>
      <sheetName val="2-CANT_OBRA"/>
      <sheetName val="3-MOV_TERRA"/>
      <sheetName val="4-TRANSP"/>
      <sheetName val="5-SERV_COMPL"/>
      <sheetName val="6-GAL_DREN_CONEX"/>
      <sheetName val="7-ARGAM_INJEÇ_CONSOL"/>
      <sheetName val="8-BASES_PAV"/>
      <sheetName val="9-PARQ_JARD"/>
      <sheetName val="10-FUNDAÇÕES"/>
      <sheetName val="11-ESTRUT"/>
      <sheetName val="12-ALV_DIV "/>
      <sheetName val="13-REV_PAR_TETO_PISOS"/>
      <sheetName val="14-ESQ_PVC_FER_ALUM_MAD_VID_FER"/>
      <sheetName val="15-INST_ELÉT_HID_SAN_MEC"/>
      <sheetName val="16-COBERTURAS_ISOL_IMPERM"/>
      <sheetName val="17-PINTURAS"/>
      <sheetName val="18-APAR_HID_SAN_ELET_MEC_ESP"/>
      <sheetName val="19-ALUG_EQUIP"/>
      <sheetName val="20-CUSTOS_RODOV"/>
      <sheetName val="21-ILUM_PUBLICA"/>
      <sheetName val="descricao"/>
      <sheetName val="EMOP1020"/>
      <sheetName val="EMOP 05-2021"/>
      <sheetName val="22-ADM"/>
      <sheetName val="23-ENCARGOS"/>
      <sheetName val="EMOP_08-2021"/>
      <sheetName val="MEM_DES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MEMÓRIA DE CÁLCULO DE QUANTITATIVOS</v>
          </cell>
        </row>
        <row r="2">
          <cell r="A2" t="str">
            <v>1.0 - SERVIÇOS DE LABORATÓRIO, ESCRITÓRIO E CAMPO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  <cell r="G7" t="str">
            <v>PREFEITURA MUNICIPAL DE SANTO ANTÔNIO DE PÁDUA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1.1</v>
          </cell>
          <cell r="C14" t="str">
            <v>MARCACAO DE OBRA SEM INSTRUMENTO TOPOGRAFICO</v>
          </cell>
        </row>
        <row r="15">
          <cell r="A15" t="str">
            <v>1.1</v>
          </cell>
          <cell r="B15" t="str">
            <v>01.018.0001-0</v>
          </cell>
          <cell r="C15" t="str">
            <v>MARCACAO DE OBRA SEM INSTRUMENTO TOPOGRAFICO,CONSIDERADA A PROJECAO HORIZONTAL DA AREA ENVOLVENTE</v>
          </cell>
          <cell r="J15">
            <v>23.48</v>
          </cell>
          <cell r="K15" t="str">
            <v>M2</v>
          </cell>
        </row>
        <row r="16">
          <cell r="A16" t="str">
            <v>1.2</v>
          </cell>
          <cell r="B16" t="str">
            <v>01.018.0001-0</v>
          </cell>
          <cell r="C16" t="str">
            <v>MARCACAO DE OBRA SEM INSTRUMENTO TOPOGRAFICO,CONSIDERADA A PROJECAO HORIZONTAL DA AREA ENVOLVENTE</v>
          </cell>
          <cell r="J16" t="str">
            <v>9.78</v>
          </cell>
          <cell r="K16" t="str">
            <v>M2</v>
          </cell>
        </row>
        <row r="17">
          <cell r="C17" t="str">
            <v>ÁREA 1.1 = 8,27*2,84 = 23,48 m²</v>
          </cell>
        </row>
        <row r="18">
          <cell r="C18" t="str">
            <v>ÁREA 1.2 = (4,60*2,54) - (0,82*4.60/2) = 9,78 m²</v>
          </cell>
        </row>
      </sheetData>
      <sheetData sheetId="8" refreshError="1">
        <row r="1">
          <cell r="A1" t="str">
            <v>MEMÓRIA DE CÁLCULO DE QUANTITATIVOS</v>
          </cell>
        </row>
        <row r="2">
          <cell r="A2" t="str">
            <v>2.0 - CANTEIRO DE OBRA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2.1</v>
          </cell>
          <cell r="C14" t="str">
            <v>TAPUME DE VEDACAO OU PROTECAO</v>
          </cell>
        </row>
        <row r="15">
          <cell r="A15" t="str">
            <v>2.1</v>
          </cell>
          <cell r="B15" t="str">
            <v>02.001.0001-0</v>
          </cell>
          <cell r="J15">
            <v>51.92</v>
          </cell>
          <cell r="K15" t="str">
            <v>M2</v>
          </cell>
        </row>
        <row r="17">
          <cell r="C17" t="str">
            <v>ÁREA=(15,00+4,30+4,30)*2,20=51,92</v>
          </cell>
        </row>
        <row r="19">
          <cell r="B19" t="str">
            <v>2.2</v>
          </cell>
          <cell r="C19" t="str">
            <v>BARRACAO DE OBRA</v>
          </cell>
        </row>
        <row r="20">
          <cell r="A20" t="str">
            <v>2.2</v>
          </cell>
          <cell r="B20" t="str">
            <v>02.004.0005-0</v>
          </cell>
          <cell r="C20" t="str">
            <v>BARRACAO DE OBRA COM DIVISAO INTERNA PARA ESCRITORIO E DEPOSITO DE MATERIAIS,PISO DE TABUAS DE MADEIRA DE 3ª SOBRE ESTAQUEAMENTO DE PECAS DE MADEIRA DE 3ª,3"X3",PAREDES DE TABUAS DE MADEIRA DE 3ª E COBERTURA DE TELHAS DE FIBROCIMENTO DE 6MM</v>
          </cell>
          <cell r="J20">
            <v>7.26</v>
          </cell>
          <cell r="K20" t="str">
            <v>M2</v>
          </cell>
        </row>
        <row r="22">
          <cell r="C22" t="str">
            <v>ÁREA=3,30*2,20=7,26</v>
          </cell>
        </row>
        <row r="24">
          <cell r="B24" t="str">
            <v>2.3</v>
          </cell>
          <cell r="C24" t="str">
            <v>PLACA DE IDENTIFICACAO DE OBRA PUBLICA</v>
          </cell>
        </row>
        <row r="25">
          <cell r="A25" t="str">
            <v>2.3</v>
          </cell>
          <cell r="B25" t="str">
            <v>02.020.0001-0</v>
          </cell>
          <cell r="C25" t="str">
            <v>PLACA DE IDENTIFICACAO DE OBRA PUBLICA,INCLUSIVE PINTURA E SUPORTES DE MADEIRA.FORNECIMENTO E COLOCACAO</v>
          </cell>
          <cell r="J25">
            <v>2.5</v>
          </cell>
          <cell r="K25" t="str">
            <v>M2</v>
          </cell>
        </row>
        <row r="27">
          <cell r="C27" t="str">
            <v>ÁREA=2,00*1,25=2,50</v>
          </cell>
        </row>
        <row r="29">
          <cell r="B29" t="str">
            <v>2.4</v>
          </cell>
          <cell r="C29" t="str">
            <v>INSTALACAO E LIGACAO PROVISORIA PARA ABASTECIMENTO DE AGUA</v>
          </cell>
        </row>
        <row r="30">
          <cell r="A30" t="str">
            <v>2.4</v>
          </cell>
          <cell r="B30" t="str">
            <v>02.015.0001-0</v>
          </cell>
          <cell r="C30" t="str">
            <v>INSTALACAO E LIGACAO PROVISORIA PARA ABASTECIMENTO DE AGUA EESGOTAMENTO SANITARIO EM CANTEIRO DE OBRAS,INCLUSIVE ESCAVACAO,EXCLUSIVE REPOSICAO DA PAVIMENTACAO DO LOGRADOURO PUBLICO</v>
          </cell>
          <cell r="J30">
            <v>1</v>
          </cell>
          <cell r="K30" t="str">
            <v>UN</v>
          </cell>
        </row>
        <row r="32">
          <cell r="C32" t="str">
            <v>TOTAL = 1 INSTALAÇÃO</v>
          </cell>
        </row>
        <row r="34">
          <cell r="B34" t="str">
            <v>2.5</v>
          </cell>
          <cell r="C34" t="str">
            <v>INSTALACAO E LIGACAO PROVISORIA DE ALIMENTACAO DE ENERGIA ELETRICA</v>
          </cell>
        </row>
        <row r="35">
          <cell r="A35" t="str">
            <v>2.5</v>
          </cell>
          <cell r="B35" t="str">
            <v>02.016.0001-0</v>
          </cell>
          <cell r="C35" t="str">
            <v>INSTALACAO E LIGACAO PROVISORIA DE ALIMENTACAO DE ENERGIA ELETRICA,EM BAIXA TENSAO,PARA CANTEIRO DE OBRAS,M3-CHAVE 100A,CARGA 3KW,20CV,EXCLUSIVE O FORNECIMENTO DO MEDIDOR</v>
          </cell>
          <cell r="J35">
            <v>1</v>
          </cell>
          <cell r="K35" t="str">
            <v>UN</v>
          </cell>
        </row>
        <row r="37">
          <cell r="C37" t="str">
            <v>TOTAL = 1 INSTALAÇÃO</v>
          </cell>
        </row>
      </sheetData>
      <sheetData sheetId="9" refreshError="1">
        <row r="1">
          <cell r="A1" t="str">
            <v>MEMÓRIA DE CÁLCULO DE QUANTITATIVOS</v>
          </cell>
        </row>
        <row r="2">
          <cell r="A2" t="str">
            <v>3.0 - MOVIMENTO DE TERRA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3.1</v>
          </cell>
          <cell r="C14" t="str">
            <v>ESCAVACAO MANUAL DE VALA/CAVA EM MATERIAL DE 1ª CATEGORIA,ATE 1,50M DE PROFUNDIDADE</v>
          </cell>
        </row>
        <row r="15">
          <cell r="A15" t="str">
            <v>3.1</v>
          </cell>
          <cell r="B15" t="str">
            <v>03.001.0001-1</v>
          </cell>
          <cell r="C15" t="str">
            <v>ESCAVACAO MANUAL DE VALA/CAVA EM MATERIAL DE 1ª CATEGORIA (A(AREIA,ARGILA OU PICARRA),ATE 1,50M DE PROFUNDIDADE,EXCLUSIVE ESCORAMENTO E ESGOTAMENTO</v>
          </cell>
          <cell r="J15">
            <v>64.8</v>
          </cell>
          <cell r="K15" t="str">
            <v>M3</v>
          </cell>
        </row>
        <row r="17">
          <cell r="C17" t="str">
            <v>V=15,00*4,32=64,800</v>
          </cell>
        </row>
        <row r="19">
          <cell r="B19" t="str">
            <v>3.2</v>
          </cell>
          <cell r="C19" t="str">
            <v>ESCAVACAO MANUAL DE VALA/CAVA EM MATERIAL DE 1ª CATEGORIA,ENTRE 1,50 E 3,00M DE PROFUNDIDADE</v>
          </cell>
        </row>
        <row r="20">
          <cell r="A20" t="str">
            <v>3.2</v>
          </cell>
          <cell r="B20" t="str">
            <v>03.001.0002-1</v>
          </cell>
          <cell r="C20" t="str">
            <v>ESCAVACAO MANUAL DE VALA/CAVA EM MATERIAL DE 1ª CATEGORIA (AREIA,ARGILA OU PICARRA),ENTRE 1,50 E 3,00M DE PROFUNDIDADE,EXCLUSIVE ESCORAMENTO E ESGOTAMENTO</v>
          </cell>
          <cell r="J20">
            <v>81</v>
          </cell>
          <cell r="K20" t="str">
            <v>M3</v>
          </cell>
        </row>
        <row r="22">
          <cell r="C22" t="str">
            <v>V=15,00*5,40=81,000</v>
          </cell>
        </row>
        <row r="24">
          <cell r="B24" t="str">
            <v>3.3</v>
          </cell>
          <cell r="C24" t="str">
            <v>ESCAVACAO MANUAL DE VALA/CAVA EM MATERIAL DE 1ª CATEGORIA,ENTRE 3,00 E 4,50M DE PROFUNDIDADE</v>
          </cell>
        </row>
        <row r="25">
          <cell r="A25" t="str">
            <v>3.3</v>
          </cell>
          <cell r="B25" t="str">
            <v>03.001.0003-1</v>
          </cell>
          <cell r="C25" t="str">
            <v>ESCAVACAO MANUAL DE VALA/CAVA EM MATERIAL DE 1ª CATEGORIA (AREIA,ARGILA OU PICARRA),ENTRE 3,00 E 4,50M DE PROFUNDIDADE,EXCLUSIVE ESCORAMENTO E ESGOTAMENTO</v>
          </cell>
          <cell r="J25">
            <v>81</v>
          </cell>
          <cell r="K25" t="str">
            <v>M3</v>
          </cell>
        </row>
        <row r="27">
          <cell r="C27" t="str">
            <v>V=15,00*5,40=81,000</v>
          </cell>
        </row>
        <row r="29">
          <cell r="B29" t="str">
            <v>3.4</v>
          </cell>
          <cell r="C29" t="str">
            <v>ESCAVACAO MANUAL DE VALA/CAVA EM MATERIAL DE 1ª CATEGORIA,ENTRE 4,50 E 6,00M DE PROFUNDIDADE</v>
          </cell>
        </row>
        <row r="30">
          <cell r="A30" t="str">
            <v>3.4</v>
          </cell>
          <cell r="B30" t="str">
            <v>03.001.0004-1</v>
          </cell>
          <cell r="C30" t="str">
            <v>ESCAVACAO MANUAL DE VALA/CAVA EM MATERIAL DE 1ª CATEGORIA (AREIA,ARGILA OU PICARRA),ENTRE 4,50 E 6,00M DE PROFUNDIDADE,EXCLUSIVE ESCORAMENTO E ESGOTAMENTO</v>
          </cell>
          <cell r="J30">
            <v>81</v>
          </cell>
          <cell r="K30" t="str">
            <v>M3</v>
          </cell>
        </row>
        <row r="32">
          <cell r="C32" t="str">
            <v>V=15,00*5,40=81,000</v>
          </cell>
        </row>
        <row r="34">
          <cell r="B34" t="str">
            <v>3.5</v>
          </cell>
          <cell r="C34" t="str">
            <v>ESCAVACAO MANUAL DE VALA/CAVA EM MATERIAL DE 1ª CATEGORIA,ENTRE 6,00 E 7,50M DE PROFUNDIDADE</v>
          </cell>
        </row>
        <row r="35">
          <cell r="A35" t="str">
            <v>3.5</v>
          </cell>
          <cell r="B35" t="str">
            <v>03.001.0009-1</v>
          </cell>
          <cell r="C35" t="str">
            <v>ESCAVACAO MANUAL DE VALA/CAVA EM MATERIAL DE 1ª CATEGORIA (AREIA,ARGILA OU PICARRA),ENTRE 6,00 E 7,50M DE PROFUNDIDADE,EXCLUSIVE ESCORAMENTO E ESGOTAMENTO</v>
          </cell>
          <cell r="J35">
            <v>27</v>
          </cell>
          <cell r="K35" t="str">
            <v>M3</v>
          </cell>
        </row>
        <row r="37">
          <cell r="C37" t="str">
            <v>V=15,00*1,80=27,000</v>
          </cell>
        </row>
        <row r="39">
          <cell r="B39" t="str">
            <v>3.6</v>
          </cell>
          <cell r="C39" t="str">
            <v>ATERRO COM MATERIAL DE 1ª CATEGORIA,COMPACTADO MANUALMENTE EM CAMADAS DE 20CM DE MATERIAL</v>
          </cell>
        </row>
        <row r="40">
          <cell r="A40" t="str">
            <v>3.6</v>
          </cell>
          <cell r="B40" t="str">
            <v>03.009.0005-0</v>
          </cell>
          <cell r="C40" t="str">
            <v>ATERRO COM MATERIAL DE 1ª CATEGORIA,COMPACTADO MANUALMENTE EM CAMADAS DE 20CM DE MATERIAL APILOADO,PROVENIENTE DE JAZIDADISTANTE ATE 1KM,INCLUSIVE ESCAVACAO,CARGA,TRANSPORTE EM CAMINHAO BASCULANTE,DESCARGA,ESPALHAMENTO E IRRIGACAO MANUAIS</v>
          </cell>
          <cell r="J40">
            <v>75.150000000000006</v>
          </cell>
          <cell r="K40" t="str">
            <v>M3</v>
          </cell>
        </row>
        <row r="42">
          <cell r="C42" t="str">
            <v>V=15,00*5,01=75,150</v>
          </cell>
        </row>
      </sheetData>
      <sheetData sheetId="10" refreshError="1">
        <row r="1">
          <cell r="A1" t="str">
            <v>MEMÓRIA DE CÁLCULO DE QUANTITATIVOS</v>
          </cell>
        </row>
        <row r="2">
          <cell r="A2" t="str">
            <v>4.0 - TRANSPORTES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4.1</v>
          </cell>
          <cell r="C14" t="str">
            <v>TRANSPORTE DE CARGA DE QUALQUER NATUREZA</v>
          </cell>
        </row>
        <row r="15">
          <cell r="A15" t="str">
            <v>4.1</v>
          </cell>
          <cell r="B15" t="str">
            <v>04.005.0123-1</v>
          </cell>
          <cell r="C15" t="str">
            <v>TRANSPORTE DE CARGA DE QUALQUER NATUREZA,EXCLUSIVE AS DESPESAS DE CARGA E DESCARGA,TANTO DE ESPERA DO CAMINHAO COMO DO SERVENTE OU EQUIPAMENTO AUXILIAR,A VELOCIDADE MEDIA DE 30KM/H,EM CAMINHAO BASCULANTE A OLEO DIESEL,COM CAPACIDADE UTIL DE</v>
          </cell>
          <cell r="J15">
            <v>1311.84</v>
          </cell>
          <cell r="K15" t="str">
            <v>T X KM</v>
          </cell>
        </row>
        <row r="17">
          <cell r="C17" t="str">
            <v>ESCAVAÇÃO+ATERRO=[(334,80)+75,15]*1,6T/M3*2,0KM=1311,84</v>
          </cell>
        </row>
        <row r="19">
          <cell r="B19" t="str">
            <v>4.2</v>
          </cell>
          <cell r="C19" t="str">
            <v>CARGA E DESCARGA MECANICA,COM PA-CARREGADEIRA,COM 1,30M3 DECAPACIDADE</v>
          </cell>
        </row>
        <row r="20">
          <cell r="A20" t="str">
            <v>4.2</v>
          </cell>
          <cell r="B20" t="str">
            <v>04.006.0008-1</v>
          </cell>
          <cell r="C20" t="str">
            <v>CARGA MANUAL E DESCARGA MECANICA DE MATERIAL A GRANEL(AGREGADOS,PEDRA-DE-MAO,PARALELOS,TERRA E ESCOMBROS),COMPREENDENDOOS TEMPOS PARA CARGA,DESCARGA E MANOBRAS DO CAMINHAO BASCULANTE A OLEO DIESEL,COM CAPACIDADE UTIL DE 8T,EMPREGANDO 2 SER</v>
          </cell>
          <cell r="J20">
            <v>655.92</v>
          </cell>
          <cell r="K20" t="str">
            <v>T</v>
          </cell>
        </row>
        <row r="22">
          <cell r="C22" t="str">
            <v>ESCAVAÇÃO+ATERRO=[(334,80)+75,15]*1,6=655,91</v>
          </cell>
        </row>
      </sheetData>
      <sheetData sheetId="11" refreshError="1">
        <row r="1">
          <cell r="A1" t="str">
            <v>MEMÓRIA DE CÁLCULO DE QUANTITATIVOS</v>
          </cell>
        </row>
        <row r="2">
          <cell r="A2" t="str">
            <v>5.0 - SERVIÇOS COMPLEMENTARES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5.1</v>
          </cell>
        </row>
        <row r="15">
          <cell r="A15" t="str">
            <v>5.1</v>
          </cell>
          <cell r="B15" t="str">
            <v>05.001.0185-0</v>
          </cell>
          <cell r="C15" t="str">
            <v>TRANSPORTE DE MATERIAIS ENCOSTA ACIMA,SERVICO INTEIRAMENTE MANUAL,INCLUSIVE CARGA E DESCARGA</v>
          </cell>
          <cell r="J15">
            <v>457.95699999999999</v>
          </cell>
          <cell r="K15" t="str">
            <v>TXM</v>
          </cell>
        </row>
        <row r="17">
          <cell r="C17" t="str">
            <v>TRANSPORTE = [(7,93M2*15,00M=118,950M3)*2,2T/M3=261,69T]*1,75M=457,957</v>
          </cell>
        </row>
        <row r="19">
          <cell r="B19" t="str">
            <v>5.2</v>
          </cell>
        </row>
        <row r="20">
          <cell r="A20" t="str">
            <v>5.2</v>
          </cell>
          <cell r="B20" t="str">
            <v>05.001.0186-0</v>
          </cell>
          <cell r="C20" t="str">
            <v>TRANSPORTE DE MATERIAIS ENCOSTA ABAIXO,SERVICO INTEIRAMENTEMANUAL,INCLUSIVE CARGA E DESCARGA</v>
          </cell>
          <cell r="J20">
            <v>1279.08</v>
          </cell>
          <cell r="K20" t="str">
            <v>TXM</v>
          </cell>
        </row>
        <row r="22">
          <cell r="C22" t="str">
            <v>TRANSPORTE = [(9,12M2*15,00M=136,800M3)*2,2T/M3=300,96T]*4,25M=1279,08</v>
          </cell>
        </row>
        <row r="25">
          <cell r="B25" t="str">
            <v>5.3</v>
          </cell>
          <cell r="C25" t="str">
            <v>DEMOLIÇÃO MANUAL DE ALVENARIA DE BLOCOS DE CONCRETO</v>
          </cell>
        </row>
        <row r="26">
          <cell r="A26" t="str">
            <v>5.3</v>
          </cell>
          <cell r="B26" t="str">
            <v>05.002.0002-0</v>
          </cell>
          <cell r="C26" t="str">
            <v>DEMOLICAO,COM EQUIPAMENTO DE AR COMPRIMENTO,DE PISOS OU PAVIMENTOS DE CONCRETO ARMADO,INCLUSIVE EMPILHAMENTO LATERAL DENTRO DO CANTEIRO DE SERVICO</v>
          </cell>
          <cell r="J26">
            <v>0.9</v>
          </cell>
          <cell r="K26" t="str">
            <v>M3</v>
          </cell>
        </row>
        <row r="28">
          <cell r="C28" t="str">
            <v>LAJE DA CASA = 6,00*1,50*0,10 = 0,900</v>
          </cell>
        </row>
        <row r="30">
          <cell r="B30" t="str">
            <v>5.4</v>
          </cell>
          <cell r="C30" t="str">
            <v>DEMOLICAO,COM EQUIPAMENTO DE AR COMPRIMIDO,DE PISOS OU PAVIMENTOS DE CONCRETO</v>
          </cell>
        </row>
        <row r="31">
          <cell r="A31" t="str">
            <v>5.4</v>
          </cell>
          <cell r="B31" t="str">
            <v>05.002.0003-1</v>
          </cell>
          <cell r="C31" t="str">
            <v>DEMOLICAO,COM EQUIPAMENTO DE AR COMPRIMIDO,DE MASSAS DE CONCRETO SIMPLES,EXCETO PISOS OU PAVIMENTOS,INCLUSIVE EMPILHAMENTO LATERAL DENTRO DO CANTEIRO DE SERVICO</v>
          </cell>
          <cell r="J31">
            <v>0.3</v>
          </cell>
          <cell r="K31" t="str">
            <v>M3</v>
          </cell>
        </row>
        <row r="33">
          <cell r="C33" t="str">
            <v>CINTA MURO = 15,00*0,20*0,10 = 0,300</v>
          </cell>
        </row>
        <row r="35">
          <cell r="B35" t="str">
            <v>5.5</v>
          </cell>
          <cell r="C35" t="str">
            <v>TRANSPORTE HORIZONTAL DE MATERIAL DE 1ªCATEGORIA OU ENTULHO,EM CARRINHOS,A 10,00M DE DIST</v>
          </cell>
        </row>
        <row r="36">
          <cell r="A36" t="str">
            <v>5.5</v>
          </cell>
          <cell r="B36" t="str">
            <v>05.001.0170-0</v>
          </cell>
          <cell r="C36" t="str">
            <v>TRANSPORTE HORIZONTAL DE MATERIAL DE 1ªCATEGORIA OU ENTULHO,EM CARRINHOS,A 10,00M DE DISTANCIA,INCLUSIVE CARGA A PA</v>
          </cell>
          <cell r="J36">
            <v>75.150000000000006</v>
          </cell>
          <cell r="K36" t="str">
            <v>M3</v>
          </cell>
        </row>
        <row r="39">
          <cell r="C39" t="str">
            <v>ATERRO = 75,15</v>
          </cell>
        </row>
        <row r="40">
          <cell r="B40" t="str">
            <v>5.6</v>
          </cell>
          <cell r="C40" t="str">
            <v>ESCORAMENTO DE VALA/CAVA ATE 4,00M DE PROFUNDIDADE,COM PRANCHOES EM PECAS DE MADEIRA</v>
          </cell>
        </row>
        <row r="41">
          <cell r="A41" t="str">
            <v>5.6</v>
          </cell>
          <cell r="B41" t="str">
            <v>05.098.0002-0</v>
          </cell>
          <cell r="C41" t="str">
            <v>ESCORAMENTO DE VALA/CAVA ATE 4,00M DE PROFUNDIDADE,COM PRANCHOES EM PECAS DE MADEIRA DE 3ª DE 3"X9",CRAVACAO E RETIRADADOS PRANCHOES COM EQUIPAMENTOS.A MEDICAO DO SERVICO E FEITAPELA AREA EFETIVAMENTE EM CONTATO COM OS PRANCHOES.CONSIDERA</v>
          </cell>
          <cell r="J41">
            <v>82.62</v>
          </cell>
          <cell r="K41" t="str">
            <v>M2</v>
          </cell>
        </row>
        <row r="43">
          <cell r="C43" t="str">
            <v>ÁREA = (9,18*2=18,36]+(9,18*7=64,26)=82,62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MEMÓRIA DE CÁLCULO DE QUANTITATIVOS</v>
          </cell>
        </row>
        <row r="2">
          <cell r="A2" t="str">
            <v>11.0 - ESTRUTURAS</v>
          </cell>
        </row>
        <row r="5">
          <cell r="A5" t="str">
            <v>MURO DE CONCRETO CICLÓPICO E MURO DE CONTENÇÃO  COM CONTRAFORTE</v>
          </cell>
        </row>
        <row r="7">
          <cell r="B7" t="str">
            <v>Processo:</v>
          </cell>
          <cell r="C7">
            <v>0</v>
          </cell>
        </row>
        <row r="9">
          <cell r="B9" t="str">
            <v>Endereço:</v>
          </cell>
          <cell r="C9" t="str">
            <v>Travessa João Meira, n°423, Bairro Ferreira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11.1</v>
          </cell>
          <cell r="C14" t="str">
            <v xml:space="preserve">CONCRETO CICLOPICO CONFECCIONADO COM CONCRETO DOSADO </v>
          </cell>
        </row>
        <row r="15">
          <cell r="A15" t="str">
            <v>11.1</v>
          </cell>
          <cell r="B15" t="str">
            <v>11.003.0014-1</v>
          </cell>
          <cell r="C15" t="str">
            <v>CONCRETO CICLOPICO CONFECCIONADO COM CONCRETO DOSADO PARA UMA RESISTENCIA CARACTERISTICA A COMPRESSAO DE 10MPA,TENDO 30%DO VOLUME REAL OCUPADO POR PEDRA-DE-MAO,INCLUSIVE MATERIAIS,TRANSPORTE,PREPARO,LANCAMENTO E ADENSAMENTO</v>
          </cell>
          <cell r="J15">
            <v>255.75</v>
          </cell>
          <cell r="K15" t="str">
            <v>M3</v>
          </cell>
        </row>
        <row r="17">
          <cell r="C17" t="str">
            <v>SUPERESTRUTURA = 15,00*15,25=228,750                                                                                                                         FUNDAÇÃO = 15,00*1,80=27,000                                                                                                                                         TOTAL = 255,750</v>
          </cell>
        </row>
        <row r="18">
          <cell r="B18" t="str">
            <v>11.2</v>
          </cell>
        </row>
        <row r="19">
          <cell r="A19" t="str">
            <v>11.2</v>
          </cell>
          <cell r="B19" t="str">
            <v>11.004.0066-0</v>
          </cell>
          <cell r="C19" t="str">
            <v>ESCORAMENTO DE FORMA DE PARAMETROS VERTICAIS,PARA ALTURA ATE1,50M,COM APROVEITAMENTO DE 2 VEZES DA MADEIRA,INCLUSIVE RETIRADA</v>
          </cell>
          <cell r="J19">
            <v>22.5</v>
          </cell>
          <cell r="K19" t="str">
            <v>M2</v>
          </cell>
        </row>
        <row r="21">
          <cell r="C21" t="str">
            <v>ESCORAMENTO = 15,00*1,50=22,50</v>
          </cell>
        </row>
        <row r="23">
          <cell r="B23" t="str">
            <v>11.3</v>
          </cell>
          <cell r="C23" t="str">
            <v>ESCORAMENTO DE FORMAS DE PARAMENTOS VERTICAIS,PARA ALTURA DE1,50 A 5,00M</v>
          </cell>
        </row>
        <row r="24">
          <cell r="A24" t="str">
            <v>11.3</v>
          </cell>
          <cell r="B24" t="str">
            <v>11.004.0070-1</v>
          </cell>
          <cell r="C24" t="str">
            <v>ESCORAMENTO DE FORMAS DE PARAMENTOS VERTICAIS,PARA ALTURA DE1,50 A 5,00M,COM APROVEITAMENTO DE 2 VEZES DA MADEIRA,INCLUSIVE RETIRADA</v>
          </cell>
          <cell r="J24">
            <v>52.5</v>
          </cell>
          <cell r="K24" t="str">
            <v>M2</v>
          </cell>
        </row>
        <row r="26">
          <cell r="C26" t="str">
            <v>ESCORAMENTO = 15,00*3,50=52,50</v>
          </cell>
        </row>
        <row r="27">
          <cell r="B27" t="str">
            <v>11.4</v>
          </cell>
        </row>
        <row r="28">
          <cell r="A28" t="str">
            <v>11.4</v>
          </cell>
          <cell r="B28" t="str">
            <v>11.004.0072-1</v>
          </cell>
          <cell r="C28" t="str">
            <v>ESCORAMENTO DE FORMAS DE PARAMENTOS VERTICAIS,PARA ALTURA DE5,00M A 8,00M,COM 30% DE APROVEITAMENTO DA MADEIRA,INCLUSIVE RETIRADA</v>
          </cell>
          <cell r="J28">
            <v>15</v>
          </cell>
          <cell r="K28" t="str">
            <v>M2</v>
          </cell>
        </row>
        <row r="30">
          <cell r="C30" t="str">
            <v>ESCORAMENTO = 15,00*1,00=15,00</v>
          </cell>
        </row>
        <row r="32">
          <cell r="A32" t="str">
            <v>11.5</v>
          </cell>
          <cell r="B32" t="str">
            <v>11.005.0001-1</v>
          </cell>
          <cell r="C32" t="str">
            <v>FORMAS DE CHAPAS DE MADEIRA COMPENSADA,EMPREGANDO-SE AS DE 14MM,RESINADAS,E TAMBEM AS DE 20MM DE ESPESSURA,PLASTIFICADAS,SERVINDO 4 VEZES,E A MADEIRA AUXILIAR SERVINDO 3 VEZES,INCLUSIVE FORNECIMENTO E DESMOLDAGEM,EXCLUSIVE ESCORAMENTO</v>
          </cell>
          <cell r="J32">
            <v>90</v>
          </cell>
          <cell r="K32" t="str">
            <v>M2</v>
          </cell>
        </row>
        <row r="34">
          <cell r="C34" t="str">
            <v>FORMA = 15,00*6,00=90,00</v>
          </cell>
        </row>
        <row r="35">
          <cell r="B35" t="str">
            <v>11.6</v>
          </cell>
        </row>
        <row r="36">
          <cell r="A36" t="str">
            <v>11.6</v>
          </cell>
          <cell r="B36" t="str">
            <v>11.001.0005-1</v>
          </cell>
          <cell r="C36" t="str">
            <v>CONCRETO DOSADO RACIONALMENTE PARA UMA RESISTENCIA CARACTERISTICA A COMPRESSAO DE 15MPA,COMPREENDENDO APENAS O FORNECIMENTO DOS MATERIAIS,INCLUSIVE 5% DE PERDAS</v>
          </cell>
          <cell r="J36">
            <v>0.216</v>
          </cell>
          <cell r="K36" t="str">
            <v>M3</v>
          </cell>
        </row>
        <row r="38">
          <cell r="C38" t="str">
            <v>PILARES=[(0,20*0,10=0,02)*1,80=0,036]*6=0,216</v>
          </cell>
        </row>
        <row r="40">
          <cell r="B40" t="str">
            <v>11.7</v>
          </cell>
        </row>
        <row r="41">
          <cell r="A41" t="str">
            <v>11.7</v>
          </cell>
          <cell r="B41" t="str">
            <v>11.002.0010-0</v>
          </cell>
          <cell r="C41" t="str">
            <v>PREPARO MANUAL DE CONCRETO,INCLUSIVE TRANSPORTE HORIZONTAL COM CARRINHO DE MAO,ATE 20,00M</v>
          </cell>
          <cell r="J41">
            <v>0.216</v>
          </cell>
          <cell r="K41" t="str">
            <v>M3</v>
          </cell>
        </row>
        <row r="43">
          <cell r="C43" t="str">
            <v>PILARES=[(0,20*0,10=0,02)*1,80=0,036]*6=0,216</v>
          </cell>
        </row>
        <row r="45">
          <cell r="B45" t="str">
            <v>11.8</v>
          </cell>
        </row>
        <row r="46">
          <cell r="A46" t="str">
            <v>11.8</v>
          </cell>
          <cell r="B46" t="str">
            <v>11.002.0023-1</v>
          </cell>
          <cell r="C46" t="str">
            <v>LANCAMENTO DE CONCRETO EM PECAS ARMADAS,INCLUSIVE TRANSPORTEHORIZONTAL ATE 20,00M EM CARRINHOS,E VERTICAL ATE 10,00M COM TORRE E GUINCHO,COLOCACAO,ADENSAMENTO E ACABAMENTO,CONSIDERANDO UMA PRODUCAO APROXIMADA DE 2,00M3/H</v>
          </cell>
          <cell r="J46">
            <v>0.216</v>
          </cell>
          <cell r="K46" t="str">
            <v>M3</v>
          </cell>
        </row>
        <row r="48">
          <cell r="C48" t="str">
            <v>PILARES=[(0,20*0,10=0,02)*1,80=0,036]*6=0,216</v>
          </cell>
        </row>
        <row r="50">
          <cell r="B50" t="str">
            <v>11.9</v>
          </cell>
        </row>
        <row r="51">
          <cell r="A51" t="str">
            <v>11.9</v>
          </cell>
          <cell r="B51" t="str">
            <v>11.004.0020-1</v>
          </cell>
          <cell r="C51" t="str">
            <v>FORMAS DE MADEIRA DE 3ª PARA MOLDAGEM DE PECAS DE CONCRETO ARMADO COM PARAMENTOS PLANOS,EM LAJES,VIGAS,PAREDES,ETC,SERVINDO A MADEIRA 3 VEZES,INCLUSIVE DESMOLDAGEM,EXCLUSIVE ESCORAMENTO.</v>
          </cell>
          <cell r="J51">
            <v>4.32</v>
          </cell>
          <cell r="K51" t="str">
            <v>M2</v>
          </cell>
        </row>
        <row r="53">
          <cell r="C53" t="str">
            <v>TOTAL=[(0,20*1,80=0,36)*2=0,72]*6=4,32</v>
          </cell>
        </row>
        <row r="54">
          <cell r="B54" t="str">
            <v>11.10</v>
          </cell>
        </row>
        <row r="55">
          <cell r="A55" t="str">
            <v>11.10</v>
          </cell>
          <cell r="B55" t="str">
            <v>11.009.0060-1</v>
          </cell>
          <cell r="C55" t="str">
            <v>FIO DE ACO CA-60,REDONDO,COM SALIENCIA OU MOSSA,COEFICIENTEDE CONFORMACAO SUPERFICIAL MINIMO (ADERENCIA) IGUAL A 1,5,DIAMETRO ENTRE 4,2 A 5MM,DESTINADO A ARMADURA DE PECAS DE CONCRETO ARMADO,COMPREENDENDO 10% DE PERDAS DE PONTAS E ARAME 18</v>
          </cell>
          <cell r="J55">
            <v>5.89</v>
          </cell>
          <cell r="K55" t="str">
            <v>KG</v>
          </cell>
        </row>
        <row r="57">
          <cell r="C57" t="str">
            <v>TOTAL=(0,58*12=6,96)*6=41,76M*0,141=5,89</v>
          </cell>
        </row>
        <row r="58">
          <cell r="B58" t="str">
            <v>11.11</v>
          </cell>
        </row>
        <row r="59">
          <cell r="A59" t="str">
            <v>11.11</v>
          </cell>
          <cell r="B59" t="str">
            <v>11.009.0072-1</v>
          </cell>
          <cell r="C59" t="str">
            <v>BARRA DE ACO CA-50,COM SALIENCIA OU MOSSA,COEFICIENTE DE CONFORMACAO SUPERFICIAL MINIMO (ADERENCIA) IGUAL A 1,5,DIAMETRODE 8 A 12,5MM,DESTINADA A ARMADURA DE CONCRETO ARMADO,COMPREENDENDO 10% DE PERDAS DE PONTAS E ARAME 18.FORNECIMENTO,COR</v>
          </cell>
          <cell r="J59">
            <v>5.89</v>
          </cell>
          <cell r="K59" t="str">
            <v>KG</v>
          </cell>
        </row>
        <row r="61">
          <cell r="C61" t="str">
            <v>TOTAL=(0,58*12=6,96)*6=41,76M*0,141=5,89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RECUP MORADIAS"/>
      <sheetName val="CRONOGRAMA FIS. FIN "/>
      <sheetName val="BM 01 - RECUP MORADIAS"/>
    </sheetNames>
    <sheetDataSet>
      <sheetData sheetId="0" refreshError="1">
        <row r="7">
          <cell r="A7" t="str">
            <v>ITEM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3"/>
  <sheetViews>
    <sheetView showGridLines="0" tabSelected="1" view="pageBreakPreview" topLeftCell="A70" zoomScale="70" zoomScaleNormal="75" zoomScaleSheetLayoutView="70" workbookViewId="0">
      <selection activeCell="F60" sqref="F60:F62"/>
    </sheetView>
  </sheetViews>
  <sheetFormatPr defaultRowHeight="12.75"/>
  <cols>
    <col min="1" max="1" width="9.140625" style="57"/>
    <col min="2" max="2" width="17.42578125" customWidth="1"/>
    <col min="3" max="3" width="102" customWidth="1"/>
    <col min="4" max="4" width="15.5703125" customWidth="1"/>
    <col min="5" max="5" width="16.140625" customWidth="1"/>
    <col min="6" max="6" width="15.42578125" customWidth="1"/>
    <col min="7" max="7" width="16" customWidth="1"/>
    <col min="8" max="8" width="21.85546875" customWidth="1"/>
    <col min="9" max="9" width="13.85546875" customWidth="1"/>
  </cols>
  <sheetData>
    <row r="1" spans="1:9" ht="24.75" customHeight="1" thickTop="1">
      <c r="A1" s="174" t="s">
        <v>93</v>
      </c>
      <c r="B1" s="175"/>
      <c r="C1" s="175"/>
      <c r="D1" s="175"/>
      <c r="E1" s="175"/>
      <c r="F1" s="175"/>
      <c r="G1" s="175"/>
      <c r="H1" s="176"/>
      <c r="I1" s="1"/>
    </row>
    <row r="2" spans="1:9" ht="21" customHeight="1">
      <c r="A2" s="177" t="s">
        <v>201</v>
      </c>
      <c r="B2" s="178"/>
      <c r="C2" s="178"/>
      <c r="D2" s="178"/>
      <c r="E2" s="178"/>
      <c r="F2" s="178"/>
      <c r="G2" s="178"/>
      <c r="H2" s="179"/>
      <c r="I2" s="1"/>
    </row>
    <row r="3" spans="1:9" ht="21" customHeight="1">
      <c r="A3" s="170"/>
      <c r="B3" s="170"/>
      <c r="C3" s="170"/>
      <c r="D3" s="170"/>
      <c r="E3" s="170"/>
      <c r="F3" s="170"/>
      <c r="G3" s="170"/>
      <c r="H3" s="170"/>
      <c r="I3" s="1"/>
    </row>
    <row r="4" spans="1:9" ht="21" customHeight="1">
      <c r="A4" s="189" t="s">
        <v>204</v>
      </c>
      <c r="B4" s="189"/>
      <c r="C4" s="170"/>
      <c r="D4" s="170"/>
      <c r="E4" s="170"/>
      <c r="F4" s="170"/>
      <c r="G4" s="170"/>
      <c r="H4" s="170"/>
      <c r="I4" s="1"/>
    </row>
    <row r="5" spans="1:9" ht="21" customHeight="1">
      <c r="A5" s="189" t="s">
        <v>202</v>
      </c>
      <c r="B5" s="189"/>
      <c r="C5" s="170"/>
      <c r="D5" s="170"/>
      <c r="E5" s="170"/>
      <c r="F5" s="170"/>
      <c r="G5" s="170"/>
      <c r="H5" s="170"/>
      <c r="I5" s="1"/>
    </row>
    <row r="6" spans="1:9" ht="21" customHeight="1" thickBot="1">
      <c r="A6" s="190" t="s">
        <v>203</v>
      </c>
      <c r="B6" s="190"/>
      <c r="C6" s="170"/>
      <c r="D6" s="170"/>
      <c r="E6" s="170"/>
      <c r="F6" s="170"/>
      <c r="G6" s="170"/>
      <c r="H6" s="170"/>
      <c r="I6" s="1"/>
    </row>
    <row r="7" spans="1:9" ht="26.25" customHeight="1">
      <c r="A7" s="76"/>
      <c r="B7" s="75" t="s">
        <v>152</v>
      </c>
      <c r="C7" s="79"/>
      <c r="D7" s="172"/>
      <c r="E7" s="188"/>
      <c r="F7" s="188"/>
      <c r="G7" s="188"/>
      <c r="H7" s="81"/>
      <c r="I7" s="1"/>
    </row>
    <row r="8" spans="1:9" ht="22.5" customHeight="1">
      <c r="A8" s="73"/>
      <c r="B8" s="74" t="s">
        <v>154</v>
      </c>
      <c r="C8" s="80"/>
      <c r="D8" s="173"/>
      <c r="E8" s="171"/>
      <c r="F8" s="171"/>
      <c r="G8" s="171"/>
      <c r="H8" s="82"/>
      <c r="I8" s="1"/>
    </row>
    <row r="9" spans="1:9" ht="21.75" customHeight="1">
      <c r="A9" s="73"/>
      <c r="B9" s="9"/>
      <c r="C9" s="2"/>
      <c r="D9" s="173"/>
      <c r="E9" s="171"/>
      <c r="F9" s="171"/>
      <c r="G9" s="171"/>
      <c r="H9" s="82"/>
      <c r="I9" s="1"/>
    </row>
    <row r="10" spans="1:9" ht="19.5" customHeight="1" thickBot="1">
      <c r="A10" s="78"/>
      <c r="B10" s="77" t="s">
        <v>200</v>
      </c>
      <c r="C10" s="70"/>
      <c r="D10" s="71"/>
      <c r="E10" s="72"/>
      <c r="F10" s="72"/>
      <c r="G10" s="72"/>
      <c r="H10" s="77"/>
      <c r="I10" s="4"/>
    </row>
    <row r="11" spans="1:9" ht="55.5" customHeight="1">
      <c r="A11" s="59" t="s">
        <v>12</v>
      </c>
      <c r="B11" s="67" t="s">
        <v>5</v>
      </c>
      <c r="C11" s="68" t="s">
        <v>0</v>
      </c>
      <c r="D11" s="68" t="s">
        <v>1</v>
      </c>
      <c r="E11" s="68" t="s">
        <v>2</v>
      </c>
      <c r="F11" s="69" t="s">
        <v>24</v>
      </c>
      <c r="G11" s="69" t="s">
        <v>25</v>
      </c>
      <c r="H11" s="69" t="s">
        <v>19</v>
      </c>
      <c r="I11" s="4"/>
    </row>
    <row r="12" spans="1:9" ht="29.25" customHeight="1">
      <c r="A12" s="56">
        <v>1</v>
      </c>
      <c r="B12" s="46"/>
      <c r="C12" s="47" t="s">
        <v>4</v>
      </c>
      <c r="D12" s="48"/>
      <c r="E12" s="49"/>
      <c r="F12" s="49"/>
      <c r="G12" s="55">
        <v>0.26989999999999997</v>
      </c>
      <c r="H12" s="49"/>
      <c r="I12" s="45"/>
    </row>
    <row r="13" spans="1:9" ht="40.5" customHeight="1">
      <c r="A13" s="97" t="s">
        <v>17</v>
      </c>
      <c r="B13" s="98" t="s">
        <v>28</v>
      </c>
      <c r="C13" s="99" t="s">
        <v>22</v>
      </c>
      <c r="D13" s="100" t="s">
        <v>6</v>
      </c>
      <c r="E13" s="101">
        <v>2.5</v>
      </c>
      <c r="F13" s="102"/>
      <c r="G13" s="102">
        <f>F13*1.2699</f>
        <v>0</v>
      </c>
      <c r="H13" s="103">
        <f>G13*E13</f>
        <v>0</v>
      </c>
      <c r="I13" s="14"/>
    </row>
    <row r="14" spans="1:9" ht="42" customHeight="1">
      <c r="A14" s="104" t="s">
        <v>39</v>
      </c>
      <c r="B14" s="105" t="str">
        <f>VLOOKUP(A14,'[1]1-SERV_ESCR_LAB_CAMPO'!A:K,2,0)</f>
        <v>01.018.0001-0</v>
      </c>
      <c r="C14" s="106" t="str">
        <f>VLOOKUP(A14,'[1]1-SERV_ESCR_LAB_CAMPO'!A:K,3,0)</f>
        <v>MARCACAO DE OBRA SEM INSTRUMENTO TOPOGRAFICO,CONSIDERADA A PROJECAO HORIZONTAL DA AREA ENVOLVENTE</v>
      </c>
      <c r="D14" s="105" t="str">
        <f>VLOOKUP(A14,'[1]1-SERV_ESCR_LAB_CAMPO'!A:K,11,0)</f>
        <v>M2</v>
      </c>
      <c r="E14" s="107">
        <v>17.88</v>
      </c>
      <c r="F14" s="108"/>
      <c r="G14" s="102">
        <f>F14*1.2699</f>
        <v>0</v>
      </c>
      <c r="H14" s="103">
        <f>G14*E14</f>
        <v>0</v>
      </c>
      <c r="I14" s="18"/>
    </row>
    <row r="15" spans="1:9" ht="30" customHeight="1">
      <c r="A15" s="112"/>
      <c r="B15" s="113"/>
      <c r="C15" s="114" t="s">
        <v>3</v>
      </c>
      <c r="D15" s="113"/>
      <c r="E15" s="115"/>
      <c r="F15" s="116"/>
      <c r="G15" s="116"/>
      <c r="H15" s="117">
        <f>SUM(H12:H14)</f>
        <v>0</v>
      </c>
    </row>
    <row r="16" spans="1:9" ht="27" customHeight="1">
      <c r="A16" s="56">
        <v>2</v>
      </c>
      <c r="B16" s="46"/>
      <c r="C16" s="47" t="s">
        <v>40</v>
      </c>
      <c r="D16" s="48"/>
      <c r="E16" s="49"/>
      <c r="F16" s="49"/>
      <c r="G16" s="55"/>
      <c r="H16" s="49"/>
      <c r="I16" s="18"/>
    </row>
    <row r="17" spans="1:14" ht="43.5" customHeight="1">
      <c r="A17" s="104" t="s">
        <v>41</v>
      </c>
      <c r="B17" s="105" t="str">
        <f>VLOOKUP(A17,'[1]2-CANT_OBRA'!A:K,2,0)</f>
        <v>02.015.0001-0</v>
      </c>
      <c r="C17" s="106" t="str">
        <f>VLOOKUP(A17,'[1]2-CANT_OBRA'!A:K,3,0)</f>
        <v>INSTALACAO E LIGACAO PROVISORIA PARA ABASTECIMENTO DE AGUA EESGOTAMENTO SANITARIO EM CANTEIRO DE OBRAS,INCLUSIVE ESCAVACAO,EXCLUSIVE REPOSICAO DA PAVIMENTACAO DO LOGRADOURO PUBLICO</v>
      </c>
      <c r="D17" s="105" t="str">
        <f>VLOOKUP(A17,'[1]2-CANT_OBRA'!A:K,11,0)</f>
        <v>UN</v>
      </c>
      <c r="E17" s="107">
        <f>VLOOKUP(A17,'[1]2-CANT_OBRA'!A:K,10,0)</f>
        <v>1</v>
      </c>
      <c r="F17" s="108"/>
      <c r="G17" s="102">
        <f>F17*1.2699</f>
        <v>0</v>
      </c>
      <c r="H17" s="103">
        <f>G17*E17</f>
        <v>0</v>
      </c>
      <c r="I17" s="18"/>
    </row>
    <row r="18" spans="1:14" ht="51.75" customHeight="1">
      <c r="A18" s="104" t="s">
        <v>42</v>
      </c>
      <c r="B18" s="105" t="str">
        <f>VLOOKUP(A18,'[1]2-CANT_OBRA'!A:K,2,0)</f>
        <v>02.016.0001-0</v>
      </c>
      <c r="C18" s="106" t="str">
        <f>VLOOKUP(A18,'[1]2-CANT_OBRA'!A:K,3,0)</f>
        <v>INSTALACAO E LIGACAO PROVISORIA DE ALIMENTACAO DE ENERGIA ELETRICA,EM BAIXA TENSAO,PARA CANTEIRO DE OBRAS,M3-CHAVE 100A,CARGA 3KW,20CV,EXCLUSIVE O FORNECIMENTO DO MEDIDOR</v>
      </c>
      <c r="D18" s="105" t="str">
        <f>VLOOKUP(A18,'[1]2-CANT_OBRA'!A:K,11,0)</f>
        <v>UN</v>
      </c>
      <c r="E18" s="107">
        <f>VLOOKUP(A18,'[1]2-CANT_OBRA'!A:K,10,0)</f>
        <v>1</v>
      </c>
      <c r="F18" s="108"/>
      <c r="G18" s="102">
        <f>F18*1.2699</f>
        <v>0</v>
      </c>
      <c r="H18" s="103">
        <f t="shared" ref="H18" si="0">G18*E18</f>
        <v>0</v>
      </c>
      <c r="I18" s="17"/>
    </row>
    <row r="19" spans="1:14" ht="27" customHeight="1">
      <c r="A19" s="112"/>
      <c r="B19" s="113"/>
      <c r="C19" s="114" t="s">
        <v>3</v>
      </c>
      <c r="D19" s="113"/>
      <c r="E19" s="115"/>
      <c r="F19" s="116"/>
      <c r="G19" s="116"/>
      <c r="H19" s="117">
        <f>SUM(H17:H18)</f>
        <v>0</v>
      </c>
      <c r="I19" s="14"/>
    </row>
    <row r="20" spans="1:14" ht="27.75" customHeight="1">
      <c r="A20" s="56">
        <v>3</v>
      </c>
      <c r="B20" s="46"/>
      <c r="C20" s="47" t="s">
        <v>43</v>
      </c>
      <c r="D20" s="48"/>
      <c r="E20" s="49"/>
      <c r="F20" s="49"/>
      <c r="G20" s="55"/>
      <c r="H20" s="49"/>
      <c r="I20" s="18"/>
    </row>
    <row r="21" spans="1:14" ht="48.75" customHeight="1">
      <c r="A21" s="104" t="s">
        <v>197</v>
      </c>
      <c r="B21" s="105" t="s">
        <v>198</v>
      </c>
      <c r="C21" s="106" t="str">
        <f>VLOOKUP(A21,'[1]3-MOV_TERRA'!A:K,3,0)</f>
        <v>ESCAVACAO MANUAL DE VALA/CAVA EM MATERIAL DE 1ª CATEGORIA (A(AREIA,ARGILA OU PICARRA),ATE 1,50M DE PROFUNDIDADE,EXCLUSIVE ESCORAMENTO E ESGOTAMENTO</v>
      </c>
      <c r="D21" s="105" t="str">
        <f>VLOOKUP(A21,'[1]3-MOV_TERRA'!A:K,11,0)</f>
        <v>M3</v>
      </c>
      <c r="E21" s="107">
        <v>8.94</v>
      </c>
      <c r="F21" s="108"/>
      <c r="G21" s="102">
        <f>F21*1.2699</f>
        <v>0</v>
      </c>
      <c r="H21" s="103">
        <f>G21*E21</f>
        <v>0</v>
      </c>
      <c r="I21" s="18"/>
    </row>
    <row r="22" spans="1:14" ht="29.25" customHeight="1">
      <c r="A22" s="112"/>
      <c r="B22" s="113"/>
      <c r="C22" s="114" t="s">
        <v>3</v>
      </c>
      <c r="D22" s="113"/>
      <c r="E22" s="115"/>
      <c r="F22" s="116"/>
      <c r="G22" s="116"/>
      <c r="H22" s="117">
        <f>SUM(H21:H21)</f>
        <v>0</v>
      </c>
      <c r="I22" s="17"/>
    </row>
    <row r="23" spans="1:14" ht="26.25" customHeight="1">
      <c r="A23" s="56">
        <v>4</v>
      </c>
      <c r="B23" s="46"/>
      <c r="C23" s="47" t="s">
        <v>30</v>
      </c>
      <c r="D23" s="48"/>
      <c r="E23" s="49"/>
      <c r="F23" s="49"/>
      <c r="G23" s="55"/>
      <c r="H23" s="49"/>
      <c r="I23" s="14"/>
    </row>
    <row r="24" spans="1:14" ht="54" customHeight="1">
      <c r="A24" s="104" t="s">
        <v>31</v>
      </c>
      <c r="B24" s="109" t="str">
        <f>VLOOKUP(A24,'[1]4-TRANSP'!A:K,2,0)</f>
        <v>04.005.0123-1</v>
      </c>
      <c r="C24" s="106" t="str">
        <f>VLOOKUP(A24,'[1]4-TRANSP'!A:K,3,0)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24" s="109" t="str">
        <f>VLOOKUP(A24,'[1]4-TRANSP'!A:K,11,0)</f>
        <v>T X KM</v>
      </c>
      <c r="E24" s="107">
        <v>53.16</v>
      </c>
      <c r="F24" s="108"/>
      <c r="G24" s="102">
        <f>F24*1.2699</f>
        <v>0</v>
      </c>
      <c r="H24" s="103">
        <f>G24*E24</f>
        <v>0</v>
      </c>
      <c r="I24" s="18"/>
    </row>
    <row r="25" spans="1:14" ht="54.75" customHeight="1">
      <c r="A25" s="104" t="s">
        <v>32</v>
      </c>
      <c r="B25" s="109" t="str">
        <f>VLOOKUP(A25,'[1]4-TRANSP'!A:K,2,0)</f>
        <v>04.006.0008-1</v>
      </c>
      <c r="C25" s="106" t="str">
        <f>VLOOKUP(A25,'[1]4-TRANSP'!A:K,3,0)</f>
        <v>CARGA MANUAL E DESCARGA MECANICA DE MATERIAL A GRANEL(AGREGADOS,PEDRA-DE-MAO,PARALELOS,TERRA E ESCOMBROS),COMPREENDENDOOS TEMPOS PARA CARGA,DESCARGA E MANOBRAS DO CAMINHAO BASCULANTE A OLEO DIESEL,COM CAPACIDADE UTIL DE 8T,EMPREGANDO 2 SER</v>
      </c>
      <c r="D25" s="109" t="str">
        <f>VLOOKUP(A25,'[1]4-TRANSP'!A:K,11,0)</f>
        <v>T</v>
      </c>
      <c r="E25" s="107">
        <v>17.96</v>
      </c>
      <c r="F25" s="108"/>
      <c r="G25" s="102">
        <f>F25*1.2699</f>
        <v>0</v>
      </c>
      <c r="H25" s="103">
        <f>G25*E25</f>
        <v>0</v>
      </c>
      <c r="I25" s="18"/>
      <c r="K25">
        <f>1+19.51+7.07+0.75+1.63+0.6</f>
        <v>30.560000000000002</v>
      </c>
      <c r="L25">
        <f>K25*3</f>
        <v>91.68</v>
      </c>
      <c r="N25">
        <f>1+19.51+7.07+0.75+1.63+0.6</f>
        <v>30.560000000000002</v>
      </c>
    </row>
    <row r="26" spans="1:14" ht="29.25" customHeight="1">
      <c r="A26" s="112"/>
      <c r="B26" s="113"/>
      <c r="C26" s="114" t="s">
        <v>3</v>
      </c>
      <c r="D26" s="113"/>
      <c r="E26" s="115"/>
      <c r="F26" s="116"/>
      <c r="G26" s="116"/>
      <c r="H26" s="117">
        <f>SUM(H24:H25)</f>
        <v>0</v>
      </c>
      <c r="I26" s="18"/>
    </row>
    <row r="27" spans="1:14" ht="28.5" customHeight="1">
      <c r="A27" s="56">
        <v>5</v>
      </c>
      <c r="B27" s="46"/>
      <c r="C27" s="47" t="s">
        <v>29</v>
      </c>
      <c r="D27" s="48"/>
      <c r="E27" s="49"/>
      <c r="F27" s="49"/>
      <c r="G27" s="55"/>
      <c r="H27" s="49"/>
      <c r="I27" s="18"/>
    </row>
    <row r="28" spans="1:14" ht="74.25" customHeight="1">
      <c r="A28" s="104" t="s">
        <v>44</v>
      </c>
      <c r="B28" s="105" t="s">
        <v>45</v>
      </c>
      <c r="C28" s="106" t="s">
        <v>46</v>
      </c>
      <c r="D28" s="105" t="str">
        <f>VLOOKUP(A28,'[1]5-SERV_COMPL'!A:K,11,0)</f>
        <v>M3</v>
      </c>
      <c r="E28" s="107">
        <v>1.64</v>
      </c>
      <c r="F28" s="108"/>
      <c r="G28" s="102">
        <f>F28*1.2699</f>
        <v>0</v>
      </c>
      <c r="H28" s="103">
        <f t="shared" ref="H28:H32" si="1">G28*E28</f>
        <v>0</v>
      </c>
      <c r="I28" s="18"/>
    </row>
    <row r="29" spans="1:14" ht="38.25" customHeight="1">
      <c r="A29" s="104" t="s">
        <v>47</v>
      </c>
      <c r="B29" s="105" t="s">
        <v>48</v>
      </c>
      <c r="C29" s="106" t="s">
        <v>49</v>
      </c>
      <c r="D29" s="105" t="str">
        <f>VLOOKUP(A29,'[1]5-SERV_COMPL'!A:K,11,0)</f>
        <v>M3</v>
      </c>
      <c r="E29" s="107">
        <v>0.36</v>
      </c>
      <c r="F29" s="108"/>
      <c r="G29" s="102">
        <f>F29*1.2699</f>
        <v>0</v>
      </c>
      <c r="H29" s="103">
        <f t="shared" si="1"/>
        <v>0</v>
      </c>
      <c r="I29" s="18"/>
    </row>
    <row r="30" spans="1:14" ht="39.75" customHeight="1">
      <c r="A30" s="104" t="s">
        <v>44</v>
      </c>
      <c r="B30" s="105" t="str">
        <f>VLOOKUP(A30,'[1]5-SERV_COMPL'!A:K,2,0)</f>
        <v>05.002.0002-0</v>
      </c>
      <c r="C30" s="106" t="str">
        <f>VLOOKUP(B30,'[1]5-SERV_COMPL'!B:L,2,0)</f>
        <v>DEMOLICAO,COM EQUIPAMENTO DE AR COMPRIMENTO,DE PISOS OU PAVIMENTOS DE CONCRETO ARMADO,INCLUSIVE EMPILHAMENTO LATERAL DENTRO DO CANTEIRO DE SERVICO</v>
      </c>
      <c r="D30" s="105" t="str">
        <f>VLOOKUP(A30,'[1]5-SERV_COMPL'!A:K,11,0)</f>
        <v>M3</v>
      </c>
      <c r="E30" s="107">
        <v>0.435</v>
      </c>
      <c r="F30" s="108"/>
      <c r="G30" s="102">
        <f>F30*1.2699</f>
        <v>0</v>
      </c>
      <c r="H30" s="103">
        <f t="shared" si="1"/>
        <v>0</v>
      </c>
      <c r="I30" s="18"/>
    </row>
    <row r="31" spans="1:14" ht="45.75" customHeight="1">
      <c r="A31" s="104" t="s">
        <v>17</v>
      </c>
      <c r="B31" s="105" t="s">
        <v>50</v>
      </c>
      <c r="C31" s="106" t="s">
        <v>51</v>
      </c>
      <c r="D31" s="105" t="str">
        <f>VLOOKUP(A31,'[1]1-SERV_ESCR_LAB_CAMPO'!A:K,11,0)</f>
        <v>M2</v>
      </c>
      <c r="E31" s="107">
        <v>5.18</v>
      </c>
      <c r="F31" s="108"/>
      <c r="G31" s="102">
        <f>F31*1.2699</f>
        <v>0</v>
      </c>
      <c r="H31" s="103">
        <f t="shared" si="1"/>
        <v>0</v>
      </c>
      <c r="I31" s="18"/>
    </row>
    <row r="32" spans="1:14" ht="44.25" customHeight="1">
      <c r="A32" s="104" t="s">
        <v>52</v>
      </c>
      <c r="B32" s="105" t="str">
        <f>VLOOKUP(A32,'[1]5-SERV_COMPL'!A:K,2,0)</f>
        <v>05.001.0170-0</v>
      </c>
      <c r="C32" s="106" t="str">
        <f>VLOOKUP(B32,'[1]5-SERV_COMPL'!B:L,2,0)</f>
        <v>TRANSPORTE HORIZONTAL DE MATERIAL DE 1ªCATEGORIA OU ENTULHO,EM CARRINHOS,A 10,00M DE DISTANCIA,INCLUSIVE CARGA A PA</v>
      </c>
      <c r="D32" s="105" t="str">
        <f>VLOOKUP(A32,'[1]5-SERV_COMPL'!A:K,11,0)</f>
        <v>M3</v>
      </c>
      <c r="E32" s="107">
        <v>11.38</v>
      </c>
      <c r="F32" s="108"/>
      <c r="G32" s="102">
        <f>F32*1.2699</f>
        <v>0</v>
      </c>
      <c r="H32" s="103">
        <f t="shared" si="1"/>
        <v>0</v>
      </c>
      <c r="I32" s="18"/>
      <c r="K32">
        <f>16.44+6.31</f>
        <v>22.75</v>
      </c>
      <c r="L32">
        <f>K32*4</f>
        <v>91</v>
      </c>
    </row>
    <row r="33" spans="1:9" ht="29.25" customHeight="1">
      <c r="A33" s="112"/>
      <c r="B33" s="113"/>
      <c r="C33" s="114" t="s">
        <v>3</v>
      </c>
      <c r="D33" s="113"/>
      <c r="E33" s="115"/>
      <c r="F33" s="116"/>
      <c r="G33" s="116"/>
      <c r="H33" s="117">
        <f>SUM(H28:H32)</f>
        <v>0</v>
      </c>
      <c r="I33" s="18"/>
    </row>
    <row r="34" spans="1:9" ht="30.75" customHeight="1">
      <c r="A34" s="56">
        <v>7</v>
      </c>
      <c r="B34" s="46"/>
      <c r="C34" s="47" t="s">
        <v>53</v>
      </c>
      <c r="D34" s="48"/>
      <c r="E34" s="49"/>
      <c r="F34" s="49"/>
      <c r="G34" s="55"/>
      <c r="H34" s="49"/>
      <c r="I34" s="18"/>
    </row>
    <row r="35" spans="1:9" ht="46.5" customHeight="1">
      <c r="A35" s="104" t="s">
        <v>54</v>
      </c>
      <c r="B35" s="105" t="s">
        <v>55</v>
      </c>
      <c r="C35" s="106" t="s">
        <v>56</v>
      </c>
      <c r="D35" s="109" t="str">
        <f>VLOOKUP(A35,'[1]11-ESTRUT'!A:K,11,0)</f>
        <v>M3</v>
      </c>
      <c r="E35" s="107">
        <v>8.94</v>
      </c>
      <c r="F35" s="108"/>
      <c r="G35" s="102">
        <f>F35*1.2699</f>
        <v>0</v>
      </c>
      <c r="H35" s="103">
        <f t="shared" ref="H35:H36" si="2">G35*E35</f>
        <v>0</v>
      </c>
      <c r="I35" s="18"/>
    </row>
    <row r="36" spans="1:9" ht="45.75" customHeight="1">
      <c r="A36" s="104" t="s">
        <v>57</v>
      </c>
      <c r="B36" s="105" t="str">
        <f>VLOOKUP(A36,'[1]11-ESTRUT'!A:K,2,0)</f>
        <v>11.002.0010-0</v>
      </c>
      <c r="C36" s="106" t="str">
        <f>VLOOKUP(A36,'[1]11-ESTRUT'!A:K,3,0)</f>
        <v>PREPARO MANUAL DE CONCRETO,INCLUSIVE TRANSPORTE HORIZONTAL COM CARRINHO DE MAO,ATE 20,00M</v>
      </c>
      <c r="D36" s="109" t="str">
        <f>VLOOKUP(A36,'[1]11-ESTRUT'!A:K,11,0)</f>
        <v>M3</v>
      </c>
      <c r="E36" s="107">
        <v>8.94</v>
      </c>
      <c r="F36" s="108"/>
      <c r="G36" s="102">
        <f>F36*1.2699</f>
        <v>0</v>
      </c>
      <c r="H36" s="103">
        <f t="shared" si="2"/>
        <v>0</v>
      </c>
      <c r="I36" s="18"/>
    </row>
    <row r="37" spans="1:9" ht="36" customHeight="1">
      <c r="A37" s="104" t="s">
        <v>58</v>
      </c>
      <c r="B37" s="105" t="str">
        <f>VLOOKUP(A37,'[1]11-ESTRUT'!A:K,2,0)</f>
        <v>11.002.0023-1</v>
      </c>
      <c r="C37" s="106" t="str">
        <f>VLOOKUP(A37,'[1]11-ESTRUT'!A:K,3,0)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37" s="109" t="str">
        <f>VLOOKUP(A37,'[1]11-ESTRUT'!A:K,11,0)</f>
        <v>M3</v>
      </c>
      <c r="E37" s="107">
        <v>8.94</v>
      </c>
      <c r="F37" s="108"/>
      <c r="G37" s="102">
        <f>F37*1.2699</f>
        <v>0</v>
      </c>
      <c r="H37" s="103">
        <f t="shared" ref="H37:H38" si="3">G37*E37</f>
        <v>0</v>
      </c>
      <c r="I37" s="18"/>
    </row>
    <row r="38" spans="1:9" ht="59.25" customHeight="1">
      <c r="A38" s="104" t="s">
        <v>59</v>
      </c>
      <c r="B38" s="105" t="str">
        <f>VLOOKUP(A38,'[1]11-ESTRUT'!A:K,2,0)</f>
        <v>11.009.0072-1</v>
      </c>
      <c r="C38" s="106" t="str">
        <f>VLOOKUP(A38,'[1]11-ESTRUT'!A:K,3,0)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38" s="109" t="str">
        <f>VLOOKUP(A38,'[1]11-ESTRUT'!A:K,11,0)</f>
        <v>KG</v>
      </c>
      <c r="E38" s="107">
        <v>135.37</v>
      </c>
      <c r="F38" s="108"/>
      <c r="G38" s="102">
        <f>F38*1.2699</f>
        <v>0</v>
      </c>
      <c r="H38" s="103">
        <f t="shared" si="3"/>
        <v>0</v>
      </c>
      <c r="I38" s="18"/>
    </row>
    <row r="39" spans="1:9" ht="36" customHeight="1">
      <c r="A39" s="112"/>
      <c r="B39" s="113"/>
      <c r="C39" s="114" t="s">
        <v>3</v>
      </c>
      <c r="D39" s="113"/>
      <c r="E39" s="115"/>
      <c r="F39" s="116"/>
      <c r="G39" s="116"/>
      <c r="H39" s="117">
        <f>SUM(H35:H38)</f>
        <v>0</v>
      </c>
      <c r="I39" s="18"/>
    </row>
    <row r="40" spans="1:9" ht="35.25" customHeight="1">
      <c r="A40" s="56">
        <v>8</v>
      </c>
      <c r="B40" s="46"/>
      <c r="C40" s="47" t="s">
        <v>60</v>
      </c>
      <c r="D40" s="48"/>
      <c r="E40" s="49"/>
      <c r="F40" s="49"/>
      <c r="G40" s="55"/>
      <c r="H40" s="49"/>
      <c r="I40" s="18"/>
    </row>
    <row r="41" spans="1:9" ht="35.25" customHeight="1">
      <c r="A41" s="104" t="s">
        <v>54</v>
      </c>
      <c r="B41" s="105" t="s">
        <v>55</v>
      </c>
      <c r="C41" s="106" t="s">
        <v>56</v>
      </c>
      <c r="D41" s="109" t="str">
        <f>VLOOKUP(A41,'[1]11-ESTRUT'!A:K,11,0)</f>
        <v>M3</v>
      </c>
      <c r="E41" s="107">
        <v>7.8</v>
      </c>
      <c r="F41" s="108"/>
      <c r="G41" s="102">
        <f t="shared" ref="G41:G51" si="4">F41*1.2699</f>
        <v>0</v>
      </c>
      <c r="H41" s="103">
        <f t="shared" ref="H41:H42" si="5">G41*E41</f>
        <v>0</v>
      </c>
      <c r="I41" s="18"/>
    </row>
    <row r="42" spans="1:9" ht="35.25" customHeight="1">
      <c r="A42" s="104" t="s">
        <v>57</v>
      </c>
      <c r="B42" s="105" t="str">
        <f>VLOOKUP(A42,'[1]11-ESTRUT'!A:K,2,0)</f>
        <v>11.002.0010-0</v>
      </c>
      <c r="C42" s="106" t="str">
        <f>VLOOKUP(A42,'[1]11-ESTRUT'!A:K,3,0)</f>
        <v>PREPARO MANUAL DE CONCRETO,INCLUSIVE TRANSPORTE HORIZONTAL COM CARRINHO DE MAO,ATE 20,00M</v>
      </c>
      <c r="D42" s="109" t="str">
        <f>VLOOKUP(A42,'[1]11-ESTRUT'!A:K,11,0)</f>
        <v>M3</v>
      </c>
      <c r="E42" s="107">
        <v>7.8</v>
      </c>
      <c r="F42" s="108"/>
      <c r="G42" s="102">
        <f t="shared" si="4"/>
        <v>0</v>
      </c>
      <c r="H42" s="103">
        <f t="shared" si="5"/>
        <v>0</v>
      </c>
      <c r="I42" s="18"/>
    </row>
    <row r="43" spans="1:9" ht="35.25" customHeight="1">
      <c r="A43" s="104" t="s">
        <v>58</v>
      </c>
      <c r="B43" s="105" t="str">
        <f>VLOOKUP(A43,'[1]11-ESTRUT'!A:K,2,0)</f>
        <v>11.002.0023-1</v>
      </c>
      <c r="C43" s="106" t="str">
        <f>VLOOKUP(A43,'[1]11-ESTRUT'!A:K,3,0)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43" s="109" t="str">
        <f>VLOOKUP(A43,'[1]11-ESTRUT'!A:K,11,0)</f>
        <v>M3</v>
      </c>
      <c r="E43" s="107">
        <v>7.8</v>
      </c>
      <c r="F43" s="108"/>
      <c r="G43" s="102">
        <f t="shared" si="4"/>
        <v>0</v>
      </c>
      <c r="H43" s="103">
        <f t="shared" ref="H43:H51" si="6">G43*E43</f>
        <v>0</v>
      </c>
      <c r="I43" s="18"/>
    </row>
    <row r="44" spans="1:9" ht="61.5" customHeight="1">
      <c r="A44" s="104" t="s">
        <v>61</v>
      </c>
      <c r="B44" s="105" t="str">
        <f>VLOOKUP(A44,'[1]11-ESTRUT'!A:K,2,0)</f>
        <v>11.004.0020-1</v>
      </c>
      <c r="C44" s="106" t="str">
        <f>VLOOKUP(A44,'[1]11-ESTRUT'!A:K,3,0)</f>
        <v>FORMAS DE MADEIRA DE 3ª PARA MOLDAGEM DE PECAS DE CONCRETO ARMADO COM PARAMENTOS PLANOS,EM LAJES,VIGAS,PAREDES,ETC,SERVINDO A MADEIRA 3 VEZES,INCLUSIVE DESMOLDAGEM,EXCLUSIVE ESCORAMENTO.</v>
      </c>
      <c r="D44" s="109" t="str">
        <f>VLOOKUP(A44,'[1]11-ESTRUT'!A:K,11,0)</f>
        <v>M2</v>
      </c>
      <c r="E44" s="107">
        <v>89.47</v>
      </c>
      <c r="F44" s="108"/>
      <c r="G44" s="102">
        <f t="shared" si="4"/>
        <v>0</v>
      </c>
      <c r="H44" s="103">
        <f t="shared" si="6"/>
        <v>0</v>
      </c>
      <c r="I44" s="18"/>
    </row>
    <row r="45" spans="1:9" ht="47.25" customHeight="1">
      <c r="A45" s="104" t="s">
        <v>62</v>
      </c>
      <c r="B45" s="105" t="str">
        <f>VLOOKUP(A45,'[1]11-ESTRUT'!A:K,2,0)</f>
        <v>11.009.0060-1</v>
      </c>
      <c r="C45" s="106" t="str">
        <f>VLOOKUP(A45,'[1]11-ESTRUT'!A:K,3,0)</f>
        <v>FIO DE ACO CA-60,REDONDO,COM SALIENCIA OU MOSSA,COEFICIENTEDE CONFORMACAO SUPERFICIAL MINIMO (ADERENCIA) IGUAL A 1,5,DIAMETRO ENTRE 4,2 A 5MM,DESTINADO A ARMADURA DE PECAS DE CONCRETO ARMADO,COMPREENDENDO 10% DE PERDAS DE PONTAS E ARAME 18</v>
      </c>
      <c r="D45" s="109" t="str">
        <f>VLOOKUP(A45,'[1]11-ESTRUT'!A:K,11,0)</f>
        <v>KG</v>
      </c>
      <c r="E45" s="107">
        <v>90.37</v>
      </c>
      <c r="F45" s="108"/>
      <c r="G45" s="102">
        <f t="shared" si="4"/>
        <v>0</v>
      </c>
      <c r="H45" s="103">
        <f t="shared" si="6"/>
        <v>0</v>
      </c>
      <c r="I45" s="18"/>
    </row>
    <row r="46" spans="1:9" ht="62.25" customHeight="1">
      <c r="A46" s="104" t="s">
        <v>59</v>
      </c>
      <c r="B46" s="105" t="str">
        <f>VLOOKUP(A46,'[1]11-ESTRUT'!A:K,2,0)</f>
        <v>11.009.0072-1</v>
      </c>
      <c r="C46" s="106" t="str">
        <f>VLOOKUP(A46,'[1]11-ESTRUT'!A:K,3,0)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46" s="109" t="str">
        <f>VLOOKUP(A46,'[1]11-ESTRUT'!A:K,11,0)</f>
        <v>KG</v>
      </c>
      <c r="E46" s="107">
        <v>406.9</v>
      </c>
      <c r="F46" s="108"/>
      <c r="G46" s="102">
        <f t="shared" si="4"/>
        <v>0</v>
      </c>
      <c r="H46" s="103">
        <f t="shared" si="6"/>
        <v>0</v>
      </c>
      <c r="I46" s="18"/>
    </row>
    <row r="47" spans="1:9" ht="70.5" customHeight="1">
      <c r="A47" s="104" t="s">
        <v>63</v>
      </c>
      <c r="B47" s="105" t="s">
        <v>64</v>
      </c>
      <c r="C47" s="110" t="s">
        <v>65</v>
      </c>
      <c r="D47" s="109" t="s">
        <v>66</v>
      </c>
      <c r="E47" s="107">
        <v>41.67</v>
      </c>
      <c r="F47" s="108"/>
      <c r="G47" s="102">
        <f t="shared" si="4"/>
        <v>0</v>
      </c>
      <c r="H47" s="103">
        <f t="shared" si="6"/>
        <v>0</v>
      </c>
      <c r="I47" s="18"/>
    </row>
    <row r="48" spans="1:9" ht="67.5" customHeight="1">
      <c r="A48" s="104" t="s">
        <v>67</v>
      </c>
      <c r="B48" s="105" t="s">
        <v>68</v>
      </c>
      <c r="C48" s="106" t="s">
        <v>69</v>
      </c>
      <c r="D48" s="109" t="s">
        <v>70</v>
      </c>
      <c r="E48" s="107">
        <v>10.16</v>
      </c>
      <c r="F48" s="108"/>
      <c r="G48" s="102">
        <f t="shared" si="4"/>
        <v>0</v>
      </c>
      <c r="H48" s="103">
        <f t="shared" si="6"/>
        <v>0</v>
      </c>
      <c r="I48" s="18"/>
    </row>
    <row r="49" spans="1:9" ht="35.25" customHeight="1">
      <c r="A49" s="104" t="s">
        <v>54</v>
      </c>
      <c r="B49" s="105" t="s">
        <v>71</v>
      </c>
      <c r="C49" s="106" t="s">
        <v>72</v>
      </c>
      <c r="D49" s="109" t="str">
        <f>VLOOKUP(A49,'[1]11-ESTRUT'!A:K,11,0)</f>
        <v>M3</v>
      </c>
      <c r="E49" s="107">
        <v>0.8</v>
      </c>
      <c r="F49" s="108"/>
      <c r="G49" s="102">
        <f t="shared" si="4"/>
        <v>0</v>
      </c>
      <c r="H49" s="103">
        <f t="shared" si="6"/>
        <v>0</v>
      </c>
      <c r="I49" s="18"/>
    </row>
    <row r="50" spans="1:9" ht="35.25" customHeight="1">
      <c r="A50" s="104" t="s">
        <v>57</v>
      </c>
      <c r="B50" s="105" t="str">
        <f>VLOOKUP(A50,'[1]11-ESTRUT'!A:K,2,0)</f>
        <v>11.002.0010-0</v>
      </c>
      <c r="C50" s="106" t="str">
        <f>VLOOKUP(A50,'[1]11-ESTRUT'!A:K,3,0)</f>
        <v>PREPARO MANUAL DE CONCRETO,INCLUSIVE TRANSPORTE HORIZONTAL COM CARRINHO DE MAO,ATE 20,00M</v>
      </c>
      <c r="D50" s="109" t="str">
        <f>VLOOKUP(A50,'[1]11-ESTRUT'!A:K,11,0)</f>
        <v>M3</v>
      </c>
      <c r="E50" s="107">
        <v>0.8</v>
      </c>
      <c r="F50" s="108"/>
      <c r="G50" s="102">
        <f t="shared" si="4"/>
        <v>0</v>
      </c>
      <c r="H50" s="103">
        <f t="shared" si="6"/>
        <v>0</v>
      </c>
      <c r="I50" s="18"/>
    </row>
    <row r="51" spans="1:9" ht="69.75" customHeight="1">
      <c r="A51" s="104" t="s">
        <v>58</v>
      </c>
      <c r="B51" s="105" t="s">
        <v>73</v>
      </c>
      <c r="C51" s="106" t="s">
        <v>74</v>
      </c>
      <c r="D51" s="109" t="str">
        <f>VLOOKUP(A51,'[1]11-ESTRUT'!A:K,11,0)</f>
        <v>M3</v>
      </c>
      <c r="E51" s="107">
        <v>0.8</v>
      </c>
      <c r="F51" s="108"/>
      <c r="G51" s="102">
        <f t="shared" si="4"/>
        <v>0</v>
      </c>
      <c r="H51" s="103">
        <f t="shared" si="6"/>
        <v>0</v>
      </c>
      <c r="I51" s="18"/>
    </row>
    <row r="52" spans="1:9" ht="25.5" customHeight="1">
      <c r="A52" s="112"/>
      <c r="B52" s="113"/>
      <c r="C52" s="114" t="s">
        <v>3</v>
      </c>
      <c r="D52" s="113"/>
      <c r="E52" s="115"/>
      <c r="F52" s="116"/>
      <c r="G52" s="116"/>
      <c r="H52" s="117">
        <f>SUM(H41:H51)</f>
        <v>0</v>
      </c>
      <c r="I52" s="18"/>
    </row>
    <row r="53" spans="1:9" ht="32.25" customHeight="1">
      <c r="A53" s="56">
        <v>9</v>
      </c>
      <c r="B53" s="46"/>
      <c r="C53" s="47" t="s">
        <v>75</v>
      </c>
      <c r="D53" s="48"/>
      <c r="E53" s="49"/>
      <c r="F53" s="49"/>
      <c r="G53" s="55"/>
      <c r="H53" s="49"/>
      <c r="I53" s="18"/>
    </row>
    <row r="54" spans="1:9" ht="58.5" customHeight="1">
      <c r="A54" s="104" t="s">
        <v>59</v>
      </c>
      <c r="B54" s="105" t="s">
        <v>76</v>
      </c>
      <c r="C54" s="106" t="s">
        <v>77</v>
      </c>
      <c r="D54" s="109" t="s">
        <v>6</v>
      </c>
      <c r="E54" s="107">
        <v>23.64</v>
      </c>
      <c r="F54" s="108"/>
      <c r="G54" s="102">
        <f>F54*1.2699</f>
        <v>0</v>
      </c>
      <c r="H54" s="103">
        <f t="shared" ref="H54" si="7">G54*E54</f>
        <v>0</v>
      </c>
      <c r="I54" s="18"/>
    </row>
    <row r="55" spans="1:9" ht="27.75" customHeight="1">
      <c r="A55" s="112"/>
      <c r="B55" s="113"/>
      <c r="C55" s="114" t="s">
        <v>3</v>
      </c>
      <c r="D55" s="113"/>
      <c r="E55" s="115"/>
      <c r="F55" s="116"/>
      <c r="G55" s="116"/>
      <c r="H55" s="117">
        <f>SUM(H54:H54)</f>
        <v>0</v>
      </c>
      <c r="I55" s="18"/>
    </row>
    <row r="56" spans="1:9" ht="33.75" customHeight="1">
      <c r="A56" s="56">
        <v>10</v>
      </c>
      <c r="B56" s="46"/>
      <c r="C56" s="47" t="s">
        <v>78</v>
      </c>
      <c r="D56" s="48"/>
      <c r="E56" s="49"/>
      <c r="F56" s="49"/>
      <c r="G56" s="55"/>
      <c r="H56" s="49"/>
      <c r="I56" s="18"/>
    </row>
    <row r="57" spans="1:9" ht="63.75" customHeight="1">
      <c r="A57" s="104" t="s">
        <v>79</v>
      </c>
      <c r="B57" s="111" t="s">
        <v>81</v>
      </c>
      <c r="C57" s="106" t="s">
        <v>80</v>
      </c>
      <c r="D57" s="109" t="s">
        <v>6</v>
      </c>
      <c r="E57" s="107">
        <v>73.56</v>
      </c>
      <c r="F57" s="108"/>
      <c r="G57" s="102">
        <f>F57*1.2699</f>
        <v>0</v>
      </c>
      <c r="H57" s="103">
        <f t="shared" ref="H57" si="8">G57*E57</f>
        <v>0</v>
      </c>
      <c r="I57" s="18"/>
    </row>
    <row r="58" spans="1:9" ht="31.5" customHeight="1">
      <c r="A58" s="112"/>
      <c r="B58" s="113"/>
      <c r="C58" s="114" t="s">
        <v>3</v>
      </c>
      <c r="D58" s="113"/>
      <c r="E58" s="115"/>
      <c r="F58" s="116"/>
      <c r="G58" s="116"/>
      <c r="H58" s="117">
        <f>SUM(H57:H57)</f>
        <v>0</v>
      </c>
      <c r="I58" s="18"/>
    </row>
    <row r="59" spans="1:9" ht="35.25" customHeight="1">
      <c r="A59" s="56">
        <v>11</v>
      </c>
      <c r="B59" s="46"/>
      <c r="C59" s="47" t="s">
        <v>82</v>
      </c>
      <c r="D59" s="48"/>
      <c r="E59" s="49"/>
      <c r="F59" s="49"/>
      <c r="G59" s="55"/>
      <c r="H59" s="49"/>
      <c r="I59" s="18"/>
    </row>
    <row r="60" spans="1:9" ht="95.25" customHeight="1">
      <c r="A60" s="104" t="s">
        <v>83</v>
      </c>
      <c r="B60" s="105" t="s">
        <v>84</v>
      </c>
      <c r="C60" s="110" t="s">
        <v>85</v>
      </c>
      <c r="D60" s="109" t="s">
        <v>86</v>
      </c>
      <c r="E60" s="107">
        <v>162.80000000000001</v>
      </c>
      <c r="F60" s="107"/>
      <c r="G60" s="102">
        <f>F60*1.2699</f>
        <v>0</v>
      </c>
      <c r="H60" s="103">
        <f t="shared" ref="H60:H61" si="9">G60*E60</f>
        <v>0</v>
      </c>
      <c r="I60" s="18"/>
    </row>
    <row r="61" spans="1:9" ht="69" customHeight="1">
      <c r="A61" s="104" t="s">
        <v>87</v>
      </c>
      <c r="B61" s="105" t="s">
        <v>88</v>
      </c>
      <c r="C61" s="106" t="s">
        <v>89</v>
      </c>
      <c r="D61" s="109" t="s">
        <v>6</v>
      </c>
      <c r="E61" s="107">
        <v>40.700000000000003</v>
      </c>
      <c r="F61" s="107"/>
      <c r="G61" s="102">
        <f>F61*1.2699</f>
        <v>0</v>
      </c>
      <c r="H61" s="103">
        <f t="shared" si="9"/>
        <v>0</v>
      </c>
      <c r="I61" s="18"/>
    </row>
    <row r="62" spans="1:9" ht="42" customHeight="1">
      <c r="A62" s="104" t="s">
        <v>90</v>
      </c>
      <c r="B62" s="105" t="s">
        <v>91</v>
      </c>
      <c r="C62" s="106" t="s">
        <v>92</v>
      </c>
      <c r="D62" s="109" t="s">
        <v>6</v>
      </c>
      <c r="E62" s="107">
        <v>40.700000000000003</v>
      </c>
      <c r="F62" s="107"/>
      <c r="G62" s="102">
        <f>F62*1.2699</f>
        <v>0</v>
      </c>
      <c r="H62" s="103">
        <f t="shared" ref="H62" si="10">G62*E62</f>
        <v>0</v>
      </c>
      <c r="I62" s="18"/>
    </row>
    <row r="63" spans="1:9" ht="32.25" customHeight="1">
      <c r="A63" s="112"/>
      <c r="B63" s="113"/>
      <c r="C63" s="114" t="s">
        <v>3</v>
      </c>
      <c r="D63" s="113"/>
      <c r="E63" s="115"/>
      <c r="F63" s="116"/>
      <c r="G63" s="116"/>
      <c r="H63" s="117">
        <f>SUM(H60:H62)</f>
        <v>0</v>
      </c>
      <c r="I63" s="18"/>
    </row>
    <row r="64" spans="1:9" ht="36.75" customHeight="1" thickBot="1">
      <c r="A64" s="62"/>
      <c r="B64" s="63"/>
      <c r="C64" s="64"/>
      <c r="D64" s="63"/>
      <c r="E64" s="65"/>
      <c r="F64" s="66"/>
      <c r="G64" s="66"/>
      <c r="H64" s="61"/>
      <c r="I64" s="18"/>
    </row>
    <row r="65" spans="1:9" ht="42" customHeight="1" thickTop="1">
      <c r="A65" s="182" t="s">
        <v>18</v>
      </c>
      <c r="B65" s="183"/>
      <c r="C65" s="183"/>
      <c r="D65" s="183"/>
      <c r="E65" s="183"/>
      <c r="F65" s="183"/>
      <c r="G65" s="184"/>
      <c r="H65" s="180">
        <f>H15+H19+H22+H26+H33+H39+H52+H55+H58+H63</f>
        <v>0</v>
      </c>
      <c r="I65" s="18"/>
    </row>
    <row r="66" spans="1:9" ht="33" customHeight="1" thickBot="1">
      <c r="A66" s="185"/>
      <c r="B66" s="186"/>
      <c r="C66" s="186"/>
      <c r="D66" s="186"/>
      <c r="E66" s="186"/>
      <c r="F66" s="186"/>
      <c r="G66" s="187"/>
      <c r="H66" s="181"/>
      <c r="I66" s="18"/>
    </row>
    <row r="67" spans="1:9" ht="54" customHeight="1" thickTop="1">
      <c r="I67" s="18"/>
    </row>
    <row r="68" spans="1:9" ht="33" customHeight="1">
      <c r="H68" s="7"/>
      <c r="I68" s="18"/>
    </row>
    <row r="69" spans="1:9" ht="35.25" customHeight="1">
      <c r="H69" s="7"/>
      <c r="I69" s="18"/>
    </row>
    <row r="70" spans="1:9" ht="35.25" customHeight="1">
      <c r="I70" s="18"/>
    </row>
    <row r="71" spans="1:9" ht="33" customHeight="1">
      <c r="I71" s="18"/>
    </row>
    <row r="72" spans="1:9" ht="35.25" customHeight="1">
      <c r="I72" s="18"/>
    </row>
    <row r="73" spans="1:9" ht="85.5" customHeight="1">
      <c r="I73" s="18"/>
    </row>
    <row r="74" spans="1:9" ht="53.25" customHeight="1">
      <c r="I74" s="18"/>
    </row>
    <row r="75" spans="1:9" ht="53.25" customHeight="1">
      <c r="I75" s="18"/>
    </row>
    <row r="76" spans="1:9" ht="49.5" customHeight="1">
      <c r="I76" s="18"/>
    </row>
    <row r="77" spans="1:9" ht="35.25" customHeight="1">
      <c r="I77" s="18"/>
    </row>
    <row r="78" spans="1:9" ht="35.25" customHeight="1">
      <c r="I78" s="18"/>
    </row>
    <row r="79" spans="1:9" ht="35.25" customHeight="1">
      <c r="I79" s="18"/>
    </row>
    <row r="80" spans="1:9" ht="35.25" customHeight="1">
      <c r="I80" s="18"/>
    </row>
    <row r="81" spans="9:17" ht="35.25" customHeight="1">
      <c r="I81" s="18"/>
    </row>
    <row r="82" spans="9:17" ht="35.25" customHeight="1">
      <c r="I82" s="18"/>
    </row>
    <row r="83" spans="9:17" ht="35.25" customHeight="1">
      <c r="I83" s="18"/>
    </row>
    <row r="84" spans="9:17" ht="35.25" customHeight="1">
      <c r="I84" s="18"/>
    </row>
    <row r="85" spans="9:17" ht="35.25" customHeight="1">
      <c r="I85" s="18"/>
    </row>
    <row r="86" spans="9:17" ht="35.25" customHeight="1">
      <c r="I86" s="18"/>
    </row>
    <row r="87" spans="9:17" ht="35.25" customHeight="1">
      <c r="I87" s="18"/>
    </row>
    <row r="88" spans="9:17" ht="35.25" customHeight="1">
      <c r="I88" s="18"/>
    </row>
    <row r="89" spans="9:17" ht="35.25" customHeight="1">
      <c r="I89" s="18"/>
    </row>
    <row r="90" spans="9:17" ht="42" customHeight="1">
      <c r="I90" s="18"/>
      <c r="K90">
        <f>20.13+17.72</f>
        <v>37.849999999999994</v>
      </c>
    </row>
    <row r="91" spans="9:17" ht="42" customHeight="1">
      <c r="I91" s="18"/>
    </row>
    <row r="92" spans="9:17" ht="57" customHeight="1">
      <c r="I92" s="18"/>
    </row>
    <row r="93" spans="9:17" ht="25.5" customHeight="1">
      <c r="I93" s="17"/>
    </row>
    <row r="94" spans="9:17" ht="28.5" customHeight="1">
      <c r="I94" s="14"/>
    </row>
    <row r="95" spans="9:17" ht="65.25" customHeight="1">
      <c r="I95" s="18"/>
      <c r="L95" s="58" t="s">
        <v>34</v>
      </c>
      <c r="N95" s="58" t="s">
        <v>33</v>
      </c>
      <c r="P95" s="58" t="s">
        <v>35</v>
      </c>
      <c r="Q95" s="58" t="s">
        <v>36</v>
      </c>
    </row>
    <row r="96" spans="9:17" ht="48.75" customHeight="1">
      <c r="I96" s="18"/>
      <c r="K96">
        <v>95.99</v>
      </c>
      <c r="L96">
        <f>K96*0.05</f>
        <v>4.7995000000000001</v>
      </c>
      <c r="N96">
        <f>L96*0.3</f>
        <v>1.4398500000000001</v>
      </c>
      <c r="P96">
        <f>L96+N96</f>
        <v>6.23935</v>
      </c>
      <c r="Q96">
        <f>P96/5</f>
        <v>1.24787</v>
      </c>
    </row>
    <row r="97" spans="9:9" ht="50.25" customHeight="1">
      <c r="I97" s="18"/>
    </row>
    <row r="98" spans="9:9" ht="25.5" customHeight="1">
      <c r="I98" s="17"/>
    </row>
    <row r="99" spans="9:9" ht="30.75" customHeight="1">
      <c r="I99" s="15"/>
    </row>
    <row r="100" spans="9:9" ht="31.5" customHeight="1">
      <c r="I100" s="16"/>
    </row>
    <row r="101" spans="9:9" ht="17.45" customHeight="1">
      <c r="I101" s="19"/>
    </row>
    <row r="102" spans="9:9">
      <c r="I102" s="19"/>
    </row>
    <row r="103" spans="9:9">
      <c r="I103" s="19"/>
    </row>
  </sheetData>
  <mergeCells count="11">
    <mergeCell ref="E9:G9"/>
    <mergeCell ref="D7:D9"/>
    <mergeCell ref="A1:H1"/>
    <mergeCell ref="A2:H2"/>
    <mergeCell ref="H65:H66"/>
    <mergeCell ref="A65:G66"/>
    <mergeCell ref="E7:G7"/>
    <mergeCell ref="E8:G8"/>
    <mergeCell ref="A4:B4"/>
    <mergeCell ref="A5:B5"/>
    <mergeCell ref="A6:B6"/>
  </mergeCells>
  <phoneticPr fontId="0" type="noConversion"/>
  <pageMargins left="0.55118110236220474" right="0.11811023622047245" top="0.47244094488188981" bottom="0.35433070866141736" header="0" footer="0.39370078740157483"/>
  <pageSetup paperSize="9" scale="41" orientation="portrait" horizontalDpi="360" verticalDpi="360" r:id="rId1"/>
  <headerFooter alignWithMargins="0"/>
  <rowBreaks count="3" manualBreakCount="3">
    <brk id="50" max="8" man="1"/>
    <brk id="80" max="8" man="1"/>
    <brk id="91" max="8" man="1"/>
  </rowBreaks>
  <ignoredErrors>
    <ignoredError sqref="G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zoomScale="72" zoomScaleNormal="72" workbookViewId="0">
      <selection activeCell="C4" sqref="C4"/>
    </sheetView>
  </sheetViews>
  <sheetFormatPr defaultRowHeight="12.75"/>
  <cols>
    <col min="1" max="1" width="9.140625" style="57"/>
    <col min="2" max="2" width="17.42578125" customWidth="1"/>
    <col min="3" max="3" width="92.7109375" customWidth="1"/>
    <col min="4" max="4" width="13" customWidth="1"/>
    <col min="5" max="5" width="15" customWidth="1"/>
    <col min="6" max="6" width="12.7109375" customWidth="1"/>
    <col min="7" max="7" width="26.140625" customWidth="1"/>
    <col min="8" max="8" width="60.28515625" customWidth="1"/>
    <col min="9" max="9" width="13.85546875" customWidth="1"/>
    <col min="12" max="12" width="26.140625" bestFit="1" customWidth="1"/>
  </cols>
  <sheetData>
    <row r="1" spans="1:9" ht="24.75" customHeight="1" thickTop="1">
      <c r="A1" s="174" t="s">
        <v>93</v>
      </c>
      <c r="B1" s="175"/>
      <c r="C1" s="175"/>
      <c r="D1" s="175"/>
      <c r="E1" s="175"/>
      <c r="F1" s="175"/>
      <c r="G1" s="175"/>
      <c r="H1" s="176"/>
      <c r="I1" s="1"/>
    </row>
    <row r="2" spans="1:9" ht="21" customHeight="1" thickBot="1">
      <c r="A2" s="177" t="s">
        <v>199</v>
      </c>
      <c r="B2" s="178"/>
      <c r="C2" s="178"/>
      <c r="D2" s="178"/>
      <c r="E2" s="178"/>
      <c r="F2" s="178"/>
      <c r="G2" s="178"/>
      <c r="H2" s="179"/>
      <c r="I2" s="1"/>
    </row>
    <row r="3" spans="1:9" ht="26.25" customHeight="1">
      <c r="A3" s="76"/>
      <c r="B3" s="75" t="s">
        <v>152</v>
      </c>
      <c r="C3" s="79"/>
      <c r="D3" s="126"/>
      <c r="E3" s="127"/>
      <c r="F3" s="127"/>
      <c r="G3" s="127"/>
      <c r="H3" s="81"/>
      <c r="I3" s="1"/>
    </row>
    <row r="4" spans="1:9" ht="22.5" customHeight="1">
      <c r="A4" s="73"/>
      <c r="B4" s="74" t="s">
        <v>154</v>
      </c>
      <c r="C4" s="80"/>
      <c r="D4" s="128"/>
      <c r="E4" s="129"/>
      <c r="F4" s="129"/>
      <c r="G4" s="129"/>
      <c r="H4" s="82"/>
      <c r="I4" s="1"/>
    </row>
    <row r="5" spans="1:9" ht="21.75" customHeight="1">
      <c r="A5" s="73"/>
      <c r="B5" s="9"/>
      <c r="C5" s="2"/>
      <c r="D5" s="128"/>
      <c r="E5" s="129"/>
      <c r="F5" s="129"/>
      <c r="G5" s="129"/>
      <c r="H5" s="82"/>
      <c r="I5" s="1"/>
    </row>
    <row r="6" spans="1:9" ht="30" customHeight="1" thickBot="1">
      <c r="A6" s="78"/>
      <c r="B6" s="77" t="s">
        <v>158</v>
      </c>
      <c r="C6" s="70"/>
      <c r="D6" s="71"/>
      <c r="E6" s="72"/>
      <c r="F6" s="72"/>
      <c r="G6" s="72"/>
      <c r="H6" s="77"/>
      <c r="I6" s="4"/>
    </row>
    <row r="7" spans="1:9" ht="57" customHeight="1">
      <c r="A7" s="59" t="s">
        <v>12</v>
      </c>
      <c r="B7" s="67" t="s">
        <v>5</v>
      </c>
      <c r="C7" s="68" t="s">
        <v>0</v>
      </c>
      <c r="D7" s="68" t="s">
        <v>1</v>
      </c>
      <c r="E7" s="68" t="s">
        <v>2</v>
      </c>
      <c r="F7" s="212" t="s">
        <v>20</v>
      </c>
      <c r="G7" s="213"/>
      <c r="H7" s="214"/>
      <c r="I7" s="45"/>
    </row>
    <row r="8" spans="1:9" ht="21" customHeight="1">
      <c r="A8" s="56">
        <v>1</v>
      </c>
      <c r="B8" s="46"/>
      <c r="C8" s="47" t="s">
        <v>4</v>
      </c>
      <c r="D8" s="48"/>
      <c r="E8" s="48"/>
      <c r="F8" s="209"/>
      <c r="G8" s="210"/>
      <c r="H8" s="211"/>
      <c r="I8" s="14"/>
    </row>
    <row r="9" spans="1:9" ht="42" customHeight="1">
      <c r="A9" s="118" t="s">
        <v>17</v>
      </c>
      <c r="B9" s="119" t="s">
        <v>28</v>
      </c>
      <c r="C9" s="120" t="s">
        <v>22</v>
      </c>
      <c r="D9" s="121" t="s">
        <v>6</v>
      </c>
      <c r="E9" s="169">
        <v>2.5</v>
      </c>
      <c r="F9" s="197" t="s">
        <v>27</v>
      </c>
      <c r="G9" s="198"/>
      <c r="H9" s="199"/>
      <c r="I9" s="18"/>
    </row>
    <row r="10" spans="1:9" ht="54" customHeight="1">
      <c r="A10" s="122" t="s">
        <v>39</v>
      </c>
      <c r="B10" s="123" t="str">
        <f>VLOOKUP(A10,'[1]1-SERV_ESCR_LAB_CAMPO'!A:K,2,0)</f>
        <v>01.018.0001-0</v>
      </c>
      <c r="C10" s="124" t="str">
        <f>VLOOKUP(A10,'[1]1-SERV_ESCR_LAB_CAMPO'!A:K,3,0)</f>
        <v>MARCACAO DE OBRA SEM INSTRUMENTO TOPOGRAFICO,CONSIDERADA A PROJECAO HORIZONTAL DA AREA ENVOLVENTE</v>
      </c>
      <c r="D10" s="123" t="str">
        <f>VLOOKUP(A10,'[1]1-SERV_ESCR_LAB_CAMPO'!A:K,11,0)</f>
        <v>M2</v>
      </c>
      <c r="E10" s="125">
        <v>17.88</v>
      </c>
      <c r="F10" s="197" t="s">
        <v>140</v>
      </c>
      <c r="G10" s="198"/>
      <c r="H10" s="199"/>
      <c r="I10" s="14"/>
    </row>
    <row r="11" spans="1:9" ht="29.25" customHeight="1">
      <c r="A11" s="56">
        <v>2</v>
      </c>
      <c r="B11" s="46"/>
      <c r="C11" s="47" t="s">
        <v>40</v>
      </c>
      <c r="D11" s="48"/>
      <c r="E11" s="48"/>
      <c r="F11" s="209"/>
      <c r="G11" s="210"/>
      <c r="H11" s="211"/>
      <c r="I11" s="18"/>
    </row>
    <row r="12" spans="1:9" ht="56.25" customHeight="1">
      <c r="A12" s="122" t="s">
        <v>41</v>
      </c>
      <c r="B12" s="123" t="str">
        <f>VLOOKUP(A12,'[1]2-CANT_OBRA'!A:K,2,0)</f>
        <v>02.015.0001-0</v>
      </c>
      <c r="C12" s="124" t="str">
        <f>VLOOKUP(A12,'[1]2-CANT_OBRA'!A:K,3,0)</f>
        <v>INSTALACAO E LIGACAO PROVISORIA PARA ABASTECIMENTO DE AGUA EESGOTAMENTO SANITARIO EM CANTEIRO DE OBRAS,INCLUSIVE ESCAVACAO,EXCLUSIVE REPOSICAO DA PAVIMENTACAO DO LOGRADOURO PUBLICO</v>
      </c>
      <c r="D12" s="123" t="str">
        <f>VLOOKUP(A12,'[1]2-CANT_OBRA'!A:K,11,0)</f>
        <v>UN</v>
      </c>
      <c r="E12" s="125">
        <f>VLOOKUP(A12,'[1]2-CANT_OBRA'!A:K,10,0)</f>
        <v>1</v>
      </c>
      <c r="F12" s="206" t="s">
        <v>94</v>
      </c>
      <c r="G12" s="207"/>
      <c r="H12" s="208"/>
      <c r="I12" s="18"/>
    </row>
    <row r="13" spans="1:9" ht="57" customHeight="1">
      <c r="A13" s="122" t="s">
        <v>42</v>
      </c>
      <c r="B13" s="123" t="str">
        <f>VLOOKUP(A13,'[1]2-CANT_OBRA'!A:K,2,0)</f>
        <v>02.016.0001-0</v>
      </c>
      <c r="C13" s="124" t="str">
        <f>VLOOKUP(A13,'[1]2-CANT_OBRA'!A:K,3,0)</f>
        <v>INSTALACAO E LIGACAO PROVISORIA DE ALIMENTACAO DE ENERGIA ELETRICA,EM BAIXA TENSAO,PARA CANTEIRO DE OBRAS,M3-CHAVE 100A,CARGA 3KW,20CV,EXCLUSIVE O FORNECIMENTO DO MEDIDOR</v>
      </c>
      <c r="D13" s="123" t="str">
        <f>VLOOKUP(A13,'[1]2-CANT_OBRA'!A:K,11,0)</f>
        <v>UN</v>
      </c>
      <c r="E13" s="125">
        <f>VLOOKUP(A13,'[1]2-CANT_OBRA'!A:K,10,0)</f>
        <v>1</v>
      </c>
      <c r="F13" s="206" t="s">
        <v>94</v>
      </c>
      <c r="G13" s="207"/>
      <c r="H13" s="208"/>
      <c r="I13" s="14"/>
    </row>
    <row r="14" spans="1:9" ht="35.25" customHeight="1">
      <c r="A14" s="56">
        <v>3</v>
      </c>
      <c r="B14" s="46"/>
      <c r="C14" s="47" t="s">
        <v>43</v>
      </c>
      <c r="D14" s="48"/>
      <c r="E14" s="48"/>
      <c r="F14" s="194"/>
      <c r="G14" s="195"/>
      <c r="H14" s="196"/>
      <c r="I14" s="14"/>
    </row>
    <row r="15" spans="1:9" ht="56.25" customHeight="1">
      <c r="A15" s="122" t="s">
        <v>197</v>
      </c>
      <c r="B15" s="105" t="s">
        <v>198</v>
      </c>
      <c r="C15" s="106" t="str">
        <f>VLOOKUP(A15,'[1]3-MOV_TERRA'!A:K,3,0)</f>
        <v>ESCAVACAO MANUAL DE VALA/CAVA EM MATERIAL DE 1ª CATEGORIA (A(AREIA,ARGILA OU PICARRA),ATE 1,50M DE PROFUNDIDADE,EXCLUSIVE ESCORAMENTO E ESGOTAMENTO</v>
      </c>
      <c r="D15" s="123" t="str">
        <f>VLOOKUP(A15,'[1]3-MOV_TERRA'!A:K,11,0)</f>
        <v>M3</v>
      </c>
      <c r="E15" s="125">
        <v>8.94</v>
      </c>
      <c r="F15" s="197" t="s">
        <v>141</v>
      </c>
      <c r="G15" s="198"/>
      <c r="H15" s="199"/>
      <c r="I15" s="18"/>
    </row>
    <row r="16" spans="1:9" ht="66.75" customHeight="1">
      <c r="A16" s="56">
        <v>4</v>
      </c>
      <c r="B16" s="46"/>
      <c r="C16" s="47" t="s">
        <v>30</v>
      </c>
      <c r="D16" s="48"/>
      <c r="E16" s="48"/>
      <c r="F16" s="194"/>
      <c r="G16" s="195"/>
      <c r="H16" s="196"/>
      <c r="I16" s="18"/>
    </row>
    <row r="17" spans="1:9" ht="66" customHeight="1">
      <c r="A17" s="104" t="s">
        <v>31</v>
      </c>
      <c r="B17" s="109" t="str">
        <f>VLOOKUP(A17,'[1]4-TRANSP'!A:K,2,0)</f>
        <v>04.005.0123-1</v>
      </c>
      <c r="C17" s="106" t="str">
        <f>VLOOKUP(A17,'[1]4-TRANSP'!A:K,3,0)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17" s="109" t="str">
        <f>VLOOKUP(A17,'[1]4-TRANSP'!A:K,11,0)</f>
        <v>T X KM</v>
      </c>
      <c r="E17" s="107">
        <v>53.16</v>
      </c>
      <c r="F17" s="203" t="s">
        <v>156</v>
      </c>
      <c r="G17" s="204"/>
      <c r="H17" s="205"/>
      <c r="I17" s="18"/>
    </row>
    <row r="18" spans="1:9" ht="67.5" customHeight="1">
      <c r="A18" s="104" t="s">
        <v>32</v>
      </c>
      <c r="B18" s="109" t="str">
        <f>VLOOKUP(A18,'[1]4-TRANSP'!A:K,2,0)</f>
        <v>04.006.0008-1</v>
      </c>
      <c r="C18" s="106" t="str">
        <f>VLOOKUP(A18,'[1]4-TRANSP'!A:K,3,0)</f>
        <v>CARGA MANUAL E DESCARGA MECANICA DE MATERIAL A GRANEL(AGREGADOS,PEDRA-DE-MAO,PARALELOS,TERRA E ESCOMBROS),COMPREENDENDOOS TEMPOS PARA CARGA,DESCARGA E MANOBRAS DO CAMINHAO BASCULANTE A OLEO DIESEL,COM CAPACIDADE UTIL DE 8T,EMPREGANDO 2 SER</v>
      </c>
      <c r="D18" s="109" t="str">
        <f>VLOOKUP(A18,'[1]4-TRANSP'!A:K,11,0)</f>
        <v>T</v>
      </c>
      <c r="E18" s="107">
        <v>17.96</v>
      </c>
      <c r="F18" s="203" t="s">
        <v>155</v>
      </c>
      <c r="G18" s="204"/>
      <c r="H18" s="205"/>
      <c r="I18" s="18"/>
    </row>
    <row r="19" spans="1:9" ht="60" customHeight="1">
      <c r="A19" s="56">
        <v>5</v>
      </c>
      <c r="B19" s="46"/>
      <c r="C19" s="47" t="s">
        <v>29</v>
      </c>
      <c r="D19" s="48"/>
      <c r="E19" s="48"/>
      <c r="F19" s="200"/>
      <c r="G19" s="201"/>
      <c r="H19" s="202"/>
      <c r="I19" s="18"/>
    </row>
    <row r="20" spans="1:9" ht="57.75" customHeight="1">
      <c r="A20" s="104" t="s">
        <v>44</v>
      </c>
      <c r="B20" s="105" t="s">
        <v>45</v>
      </c>
      <c r="C20" s="106" t="s">
        <v>46</v>
      </c>
      <c r="D20" s="105" t="str">
        <f>VLOOKUP(A20,'[1]5-SERV_COMPL'!A:K,11,0)</f>
        <v>M3</v>
      </c>
      <c r="E20" s="107">
        <v>1.64</v>
      </c>
      <c r="F20" s="203" t="s">
        <v>142</v>
      </c>
      <c r="G20" s="204"/>
      <c r="H20" s="205"/>
      <c r="I20" s="18"/>
    </row>
    <row r="21" spans="1:9" ht="66.75" customHeight="1">
      <c r="A21" s="104" t="s">
        <v>47</v>
      </c>
      <c r="B21" s="105" t="s">
        <v>48</v>
      </c>
      <c r="C21" s="106" t="s">
        <v>49</v>
      </c>
      <c r="D21" s="105" t="str">
        <f>VLOOKUP(A21,'[1]5-SERV_COMPL'!A:K,11,0)</f>
        <v>M3</v>
      </c>
      <c r="E21" s="107">
        <v>0.36</v>
      </c>
      <c r="F21" s="191" t="s">
        <v>95</v>
      </c>
      <c r="G21" s="192"/>
      <c r="H21" s="193"/>
      <c r="I21" s="18"/>
    </row>
    <row r="22" spans="1:9" ht="46.5" customHeight="1">
      <c r="A22" s="104" t="s">
        <v>44</v>
      </c>
      <c r="B22" s="105" t="str">
        <f>VLOOKUP(A22,'[1]5-SERV_COMPL'!A:K,2,0)</f>
        <v>05.002.0002-0</v>
      </c>
      <c r="C22" s="106" t="str">
        <f>VLOOKUP(B22,'[1]5-SERV_COMPL'!B:L,2,0)</f>
        <v>DEMOLICAO,COM EQUIPAMENTO DE AR COMPRIMENTO,DE PISOS OU PAVIMENTOS DE CONCRETO ARMADO,INCLUSIVE EMPILHAMENTO LATERAL DENTRO DO CANTEIRO DE SERVICO</v>
      </c>
      <c r="D22" s="105" t="str">
        <f>VLOOKUP(A22,'[1]5-SERV_COMPL'!A:K,11,0)</f>
        <v>M3</v>
      </c>
      <c r="E22" s="107">
        <v>0.435</v>
      </c>
      <c r="F22" s="191" t="s">
        <v>100</v>
      </c>
      <c r="G22" s="192"/>
      <c r="H22" s="193"/>
      <c r="I22" s="18"/>
    </row>
    <row r="23" spans="1:9" ht="42.75" customHeight="1">
      <c r="A23" s="104" t="s">
        <v>17</v>
      </c>
      <c r="B23" s="105" t="s">
        <v>50</v>
      </c>
      <c r="C23" s="106" t="s">
        <v>51</v>
      </c>
      <c r="D23" s="105" t="str">
        <f>VLOOKUP(A23,'[1]1-SERV_ESCR_LAB_CAMPO'!A:K,11,0)</f>
        <v>M2</v>
      </c>
      <c r="E23" s="107">
        <v>5.18</v>
      </c>
      <c r="F23" s="191" t="s">
        <v>97</v>
      </c>
      <c r="G23" s="192"/>
      <c r="H23" s="193"/>
      <c r="I23" s="14"/>
    </row>
    <row r="24" spans="1:9" ht="46.5" customHeight="1">
      <c r="A24" s="104" t="s">
        <v>52</v>
      </c>
      <c r="B24" s="105" t="str">
        <f>VLOOKUP(A24,'[1]5-SERV_COMPL'!A:K,2,0)</f>
        <v>05.001.0170-0</v>
      </c>
      <c r="C24" s="106" t="str">
        <f>VLOOKUP(B24,'[1]5-SERV_COMPL'!B:L,2,0)</f>
        <v>TRANSPORTE HORIZONTAL DE MATERIAL DE 1ªCATEGORIA OU ENTULHO,EM CARRINHOS,A 10,00M DE DISTANCIA,INCLUSIVE CARGA A PA</v>
      </c>
      <c r="D24" s="105" t="str">
        <f>VLOOKUP(A24,'[1]5-SERV_COMPL'!A:K,11,0)</f>
        <v>M3</v>
      </c>
      <c r="E24" s="107">
        <v>11.38</v>
      </c>
      <c r="F24" s="191" t="s">
        <v>157</v>
      </c>
      <c r="G24" s="192"/>
      <c r="H24" s="193"/>
      <c r="I24" s="19"/>
    </row>
    <row r="25" spans="1:9" ht="47.25" customHeight="1">
      <c r="A25" s="56">
        <v>7</v>
      </c>
      <c r="B25" s="46"/>
      <c r="C25" s="47" t="s">
        <v>53</v>
      </c>
      <c r="D25" s="48"/>
      <c r="E25" s="48"/>
      <c r="F25" s="83"/>
      <c r="G25" s="84"/>
      <c r="H25" s="85"/>
      <c r="I25" s="19"/>
    </row>
    <row r="26" spans="1:9" ht="39" customHeight="1">
      <c r="A26" s="104" t="s">
        <v>54</v>
      </c>
      <c r="B26" s="105" t="s">
        <v>55</v>
      </c>
      <c r="C26" s="106" t="s">
        <v>56</v>
      </c>
      <c r="D26" s="109" t="str">
        <f>VLOOKUP(A26,'[1]11-ESTRUT'!A:K,11,0)</f>
        <v>M3</v>
      </c>
      <c r="E26" s="107">
        <v>8.94</v>
      </c>
      <c r="F26" s="191" t="s">
        <v>98</v>
      </c>
      <c r="G26" s="192"/>
      <c r="H26" s="193"/>
    </row>
    <row r="27" spans="1:9" ht="39" customHeight="1">
      <c r="A27" s="104" t="s">
        <v>57</v>
      </c>
      <c r="B27" s="105" t="str">
        <f>VLOOKUP(A27,'[1]11-ESTRUT'!A:K,2,0)</f>
        <v>11.002.0010-0</v>
      </c>
      <c r="C27" s="106" t="str">
        <f>VLOOKUP(A27,'[1]11-ESTRUT'!A:K,3,0)</f>
        <v>PREPARO MANUAL DE CONCRETO,INCLUSIVE TRANSPORTE HORIZONTAL COM CARRINHO DE MAO,ATE 20,00M</v>
      </c>
      <c r="D27" s="109" t="str">
        <f>VLOOKUP(A27,'[1]11-ESTRUT'!A:K,11,0)</f>
        <v>M3</v>
      </c>
      <c r="E27" s="107">
        <v>8.94</v>
      </c>
      <c r="F27" s="191" t="s">
        <v>98</v>
      </c>
      <c r="G27" s="192"/>
      <c r="H27" s="193"/>
    </row>
    <row r="28" spans="1:9" ht="67.5" customHeight="1">
      <c r="A28" s="104" t="s">
        <v>58</v>
      </c>
      <c r="B28" s="105" t="str">
        <f>VLOOKUP(A28,'[1]11-ESTRUT'!A:K,2,0)</f>
        <v>11.002.0023-1</v>
      </c>
      <c r="C28" s="106" t="str">
        <f>VLOOKUP(A28,'[1]11-ESTRUT'!A:K,3,0)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28" s="109" t="str">
        <f>VLOOKUP(A28,'[1]11-ESTRUT'!A:K,11,0)</f>
        <v>M3</v>
      </c>
      <c r="E28" s="107">
        <v>8.94</v>
      </c>
      <c r="F28" s="191" t="s">
        <v>98</v>
      </c>
      <c r="G28" s="192"/>
      <c r="H28" s="193"/>
    </row>
    <row r="29" spans="1:9" ht="51" customHeight="1">
      <c r="A29" s="104" t="s">
        <v>59</v>
      </c>
      <c r="B29" s="105" t="str">
        <f>VLOOKUP(A29,'[1]11-ESTRUT'!A:K,2,0)</f>
        <v>11.009.0072-1</v>
      </c>
      <c r="C29" s="106" t="str">
        <f>VLOOKUP(A29,'[1]11-ESTRUT'!A:K,3,0)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29" s="109" t="str">
        <f>VLOOKUP(A29,'[1]11-ESTRUT'!A:K,11,0)</f>
        <v>KG</v>
      </c>
      <c r="E29" s="107">
        <v>135.37</v>
      </c>
      <c r="F29" s="191" t="s">
        <v>99</v>
      </c>
      <c r="G29" s="192"/>
      <c r="H29" s="193"/>
    </row>
    <row r="30" spans="1:9" ht="18">
      <c r="A30" s="56">
        <v>8</v>
      </c>
      <c r="B30" s="46"/>
      <c r="C30" s="47" t="s">
        <v>60</v>
      </c>
      <c r="D30" s="48"/>
      <c r="E30" s="48"/>
      <c r="F30" s="86"/>
      <c r="G30" s="87"/>
      <c r="H30" s="88"/>
    </row>
    <row r="31" spans="1:9" ht="45.75" customHeight="1">
      <c r="A31" s="104" t="s">
        <v>54</v>
      </c>
      <c r="B31" s="105" t="s">
        <v>55</v>
      </c>
      <c r="C31" s="106" t="s">
        <v>56</v>
      </c>
      <c r="D31" s="109" t="str">
        <f>VLOOKUP(A31,'[1]11-ESTRUT'!A:K,11,0)</f>
        <v>M3</v>
      </c>
      <c r="E31" s="107">
        <v>7.8</v>
      </c>
      <c r="F31" s="191" t="s">
        <v>143</v>
      </c>
      <c r="G31" s="192"/>
      <c r="H31" s="193"/>
    </row>
    <row r="32" spans="1:9" ht="46.5" customHeight="1">
      <c r="A32" s="104" t="s">
        <v>57</v>
      </c>
      <c r="B32" s="105" t="str">
        <f>VLOOKUP(A32,'[1]11-ESTRUT'!A:K,2,0)</f>
        <v>11.002.0010-0</v>
      </c>
      <c r="C32" s="106" t="str">
        <f>VLOOKUP(A32,'[1]11-ESTRUT'!A:K,3,0)</f>
        <v>PREPARO MANUAL DE CONCRETO,INCLUSIVE TRANSPORTE HORIZONTAL COM CARRINHO DE MAO,ATE 20,00M</v>
      </c>
      <c r="D32" s="109" t="str">
        <f>VLOOKUP(A32,'[1]11-ESTRUT'!A:K,11,0)</f>
        <v>M3</v>
      </c>
      <c r="E32" s="107">
        <v>7.8</v>
      </c>
      <c r="F32" s="191" t="s">
        <v>143</v>
      </c>
      <c r="G32" s="192"/>
      <c r="H32" s="193"/>
    </row>
    <row r="33" spans="1:8" ht="57.75" customHeight="1">
      <c r="A33" s="104" t="s">
        <v>58</v>
      </c>
      <c r="B33" s="105" t="str">
        <f>VLOOKUP(A33,'[1]11-ESTRUT'!A:K,2,0)</f>
        <v>11.002.0023-1</v>
      </c>
      <c r="C33" s="106" t="str">
        <f>VLOOKUP(A33,'[1]11-ESTRUT'!A:K,3,0)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33" s="109" t="str">
        <f>VLOOKUP(A33,'[1]11-ESTRUT'!A:K,11,0)</f>
        <v>M3</v>
      </c>
      <c r="E33" s="107">
        <v>7.8</v>
      </c>
      <c r="F33" s="191" t="s">
        <v>143</v>
      </c>
      <c r="G33" s="192"/>
      <c r="H33" s="193"/>
    </row>
    <row r="34" spans="1:8" ht="60" customHeight="1">
      <c r="A34" s="104" t="s">
        <v>61</v>
      </c>
      <c r="B34" s="105" t="str">
        <f>VLOOKUP(A34,'[1]11-ESTRUT'!A:K,2,0)</f>
        <v>11.004.0020-1</v>
      </c>
      <c r="C34" s="106" t="str">
        <f>VLOOKUP(A34,'[1]11-ESTRUT'!A:K,3,0)</f>
        <v>FORMAS DE MADEIRA DE 3ª PARA MOLDAGEM DE PECAS DE CONCRETO ARMADO COM PARAMENTOS PLANOS,EM LAJES,VIGAS,PAREDES,ETC,SERVINDO A MADEIRA 3 VEZES,INCLUSIVE DESMOLDAGEM,EXCLUSIVE ESCORAMENTO.</v>
      </c>
      <c r="D34" s="109" t="str">
        <f>VLOOKUP(A34,'[1]11-ESTRUT'!A:K,11,0)</f>
        <v>M2</v>
      </c>
      <c r="E34" s="107">
        <v>89.47</v>
      </c>
      <c r="F34" s="191" t="s">
        <v>147</v>
      </c>
      <c r="G34" s="192"/>
      <c r="H34" s="193"/>
    </row>
    <row r="35" spans="1:8" ht="80.25" customHeight="1">
      <c r="A35" s="104" t="s">
        <v>62</v>
      </c>
      <c r="B35" s="105" t="str">
        <f>VLOOKUP(A35,'[1]11-ESTRUT'!A:K,2,0)</f>
        <v>11.009.0060-1</v>
      </c>
      <c r="C35" s="106" t="str">
        <f>VLOOKUP(A35,'[1]11-ESTRUT'!A:K,3,0)</f>
        <v>FIO DE ACO CA-60,REDONDO,COM SALIENCIA OU MOSSA,COEFICIENTEDE CONFORMACAO SUPERFICIAL MINIMO (ADERENCIA) IGUAL A 1,5,DIAMETRO ENTRE 4,2 A 5MM,DESTINADO A ARMADURA DE PECAS DE CONCRETO ARMADO,COMPREENDENDO 10% DE PERDAS DE PONTAS E ARAME 18</v>
      </c>
      <c r="D35" s="109" t="str">
        <f>VLOOKUP(A35,'[1]11-ESTRUT'!A:K,11,0)</f>
        <v>KG</v>
      </c>
      <c r="E35" s="107">
        <v>90.37</v>
      </c>
      <c r="F35" s="191" t="s">
        <v>196</v>
      </c>
      <c r="G35" s="192"/>
      <c r="H35" s="193"/>
    </row>
    <row r="36" spans="1:8" ht="75.75" customHeight="1">
      <c r="A36" s="104" t="s">
        <v>59</v>
      </c>
      <c r="B36" s="105" t="str">
        <f>VLOOKUP(A36,'[1]11-ESTRUT'!A:K,2,0)</f>
        <v>11.009.0072-1</v>
      </c>
      <c r="C36" s="106" t="str">
        <f>VLOOKUP(A36,'[1]11-ESTRUT'!A:K,3,0)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36" s="109" t="str">
        <f>VLOOKUP(A36,'[1]11-ESTRUT'!A:K,11,0)</f>
        <v>KG</v>
      </c>
      <c r="E36" s="107">
        <v>406.9</v>
      </c>
      <c r="F36" s="191" t="s">
        <v>144</v>
      </c>
      <c r="G36" s="192"/>
      <c r="H36" s="193"/>
    </row>
    <row r="37" spans="1:8" ht="66" customHeight="1">
      <c r="A37" s="104" t="s">
        <v>63</v>
      </c>
      <c r="B37" s="105" t="s">
        <v>64</v>
      </c>
      <c r="C37" s="110" t="s">
        <v>65</v>
      </c>
      <c r="D37" s="109" t="s">
        <v>66</v>
      </c>
      <c r="E37" s="107">
        <v>41.67</v>
      </c>
      <c r="F37" s="191" t="s">
        <v>145</v>
      </c>
      <c r="G37" s="192"/>
      <c r="H37" s="193"/>
    </row>
    <row r="38" spans="1:8" ht="48.75" customHeight="1">
      <c r="A38" s="104" t="s">
        <v>67</v>
      </c>
      <c r="B38" s="105" t="s">
        <v>68</v>
      </c>
      <c r="C38" s="106" t="s">
        <v>69</v>
      </c>
      <c r="D38" s="109" t="s">
        <v>70</v>
      </c>
      <c r="E38" s="107">
        <v>10.16</v>
      </c>
      <c r="F38" s="191" t="s">
        <v>146</v>
      </c>
      <c r="G38" s="192"/>
      <c r="H38" s="193"/>
    </row>
    <row r="39" spans="1:8" ht="39.75" customHeight="1">
      <c r="A39" s="104" t="s">
        <v>54</v>
      </c>
      <c r="B39" s="105" t="s">
        <v>71</v>
      </c>
      <c r="C39" s="106" t="s">
        <v>72</v>
      </c>
      <c r="D39" s="109" t="str">
        <f>VLOOKUP(A39,'[1]11-ESTRUT'!A:K,11,0)</f>
        <v>M3</v>
      </c>
      <c r="E39" s="107">
        <v>0.79500000000000004</v>
      </c>
      <c r="F39" s="191" t="s">
        <v>151</v>
      </c>
      <c r="G39" s="192"/>
      <c r="H39" s="193"/>
    </row>
    <row r="40" spans="1:8" ht="43.5" customHeight="1">
      <c r="A40" s="104" t="s">
        <v>57</v>
      </c>
      <c r="B40" s="105" t="str">
        <f>VLOOKUP(A40,'[1]11-ESTRUT'!A:K,2,0)</f>
        <v>11.002.0010-0</v>
      </c>
      <c r="C40" s="106" t="str">
        <f>VLOOKUP(A40,'[1]11-ESTRUT'!A:K,3,0)</f>
        <v>PREPARO MANUAL DE CONCRETO,INCLUSIVE TRANSPORTE HORIZONTAL COM CARRINHO DE MAO,ATE 20,00M</v>
      </c>
      <c r="D40" s="109" t="str">
        <f>VLOOKUP(A40,'[1]11-ESTRUT'!A:K,11,0)</f>
        <v>M3</v>
      </c>
      <c r="E40" s="107">
        <v>0.8</v>
      </c>
      <c r="F40" s="191" t="s">
        <v>151</v>
      </c>
      <c r="G40" s="192"/>
      <c r="H40" s="193"/>
    </row>
    <row r="41" spans="1:8" ht="54" customHeight="1">
      <c r="A41" s="104" t="s">
        <v>58</v>
      </c>
      <c r="B41" s="105" t="s">
        <v>73</v>
      </c>
      <c r="C41" s="106" t="s">
        <v>74</v>
      </c>
      <c r="D41" s="109" t="str">
        <f>VLOOKUP(A41,'[1]11-ESTRUT'!A:K,11,0)</f>
        <v>M3</v>
      </c>
      <c r="E41" s="107">
        <v>0.8</v>
      </c>
      <c r="F41" s="191" t="s">
        <v>151</v>
      </c>
      <c r="G41" s="192"/>
      <c r="H41" s="193"/>
    </row>
    <row r="42" spans="1:8" ht="37.5" customHeight="1">
      <c r="A42" s="56">
        <v>9</v>
      </c>
      <c r="B42" s="46"/>
      <c r="C42" s="47" t="s">
        <v>75</v>
      </c>
      <c r="D42" s="48"/>
      <c r="E42" s="48"/>
      <c r="F42" s="86"/>
      <c r="G42" s="87"/>
      <c r="H42" s="88"/>
    </row>
    <row r="43" spans="1:8" ht="54.75" customHeight="1">
      <c r="A43" s="104" t="s">
        <v>59</v>
      </c>
      <c r="B43" s="105" t="s">
        <v>76</v>
      </c>
      <c r="C43" s="106" t="s">
        <v>77</v>
      </c>
      <c r="D43" s="109" t="s">
        <v>6</v>
      </c>
      <c r="E43" s="107">
        <v>23.64</v>
      </c>
      <c r="F43" s="191" t="s">
        <v>96</v>
      </c>
      <c r="G43" s="192"/>
      <c r="H43" s="193"/>
    </row>
    <row r="44" spans="1:8" ht="35.25" customHeight="1">
      <c r="A44" s="56">
        <v>10</v>
      </c>
      <c r="B44" s="46"/>
      <c r="C44" s="47" t="s">
        <v>78</v>
      </c>
      <c r="D44" s="48"/>
      <c r="E44" s="48"/>
      <c r="F44" s="86"/>
      <c r="G44" s="87"/>
      <c r="H44" s="88"/>
    </row>
    <row r="45" spans="1:8" ht="62.25" customHeight="1">
      <c r="A45" s="104" t="s">
        <v>79</v>
      </c>
      <c r="B45" s="111" t="s">
        <v>81</v>
      </c>
      <c r="C45" s="106" t="s">
        <v>80</v>
      </c>
      <c r="D45" s="109" t="s">
        <v>6</v>
      </c>
      <c r="E45" s="107">
        <v>73.56</v>
      </c>
      <c r="F45" s="191" t="s">
        <v>148</v>
      </c>
      <c r="G45" s="192"/>
      <c r="H45" s="193"/>
    </row>
    <row r="46" spans="1:8" ht="36" customHeight="1">
      <c r="A46" s="56">
        <v>11</v>
      </c>
      <c r="B46" s="46"/>
      <c r="C46" s="47" t="s">
        <v>82</v>
      </c>
      <c r="D46" s="48"/>
      <c r="E46" s="48"/>
      <c r="F46" s="86"/>
      <c r="G46" s="87"/>
      <c r="H46" s="88"/>
    </row>
    <row r="47" spans="1:8" ht="98.25" customHeight="1">
      <c r="A47" s="104" t="s">
        <v>83</v>
      </c>
      <c r="B47" s="105" t="s">
        <v>84</v>
      </c>
      <c r="C47" s="110" t="s">
        <v>85</v>
      </c>
      <c r="D47" s="109" t="s">
        <v>86</v>
      </c>
      <c r="E47" s="107">
        <v>162.80000000000001</v>
      </c>
      <c r="F47" s="191" t="s">
        <v>149</v>
      </c>
      <c r="G47" s="192"/>
      <c r="H47" s="193"/>
    </row>
    <row r="48" spans="1:8" ht="45.75" customHeight="1">
      <c r="A48" s="104" t="s">
        <v>87</v>
      </c>
      <c r="B48" s="105" t="s">
        <v>88</v>
      </c>
      <c r="C48" s="106" t="s">
        <v>89</v>
      </c>
      <c r="D48" s="109" t="s">
        <v>6</v>
      </c>
      <c r="E48" s="107">
        <v>40.700000000000003</v>
      </c>
      <c r="F48" s="191" t="s">
        <v>150</v>
      </c>
      <c r="G48" s="192"/>
      <c r="H48" s="193"/>
    </row>
    <row r="49" spans="1:8" ht="39" customHeight="1">
      <c r="A49" s="104" t="s">
        <v>90</v>
      </c>
      <c r="B49" s="105" t="s">
        <v>91</v>
      </c>
      <c r="C49" s="106" t="s">
        <v>92</v>
      </c>
      <c r="D49" s="109" t="s">
        <v>6</v>
      </c>
      <c r="E49" s="107">
        <v>40.700000000000003</v>
      </c>
      <c r="F49" s="191" t="s">
        <v>150</v>
      </c>
      <c r="G49" s="192"/>
      <c r="H49" s="193"/>
    </row>
    <row r="50" spans="1:8" ht="39" customHeight="1">
      <c r="A50"/>
    </row>
    <row r="51" spans="1:8" ht="36" customHeight="1"/>
    <row r="52" spans="1:8" ht="39" customHeight="1"/>
    <row r="57" spans="1:8" ht="42" customHeight="1"/>
  </sheetData>
  <mergeCells count="40">
    <mergeCell ref="F10:H10"/>
    <mergeCell ref="F13:H13"/>
    <mergeCell ref="F11:H11"/>
    <mergeCell ref="F12:H12"/>
    <mergeCell ref="A1:H1"/>
    <mergeCell ref="A2:H2"/>
    <mergeCell ref="F7:H7"/>
    <mergeCell ref="F8:H8"/>
    <mergeCell ref="F9:H9"/>
    <mergeCell ref="F22:H22"/>
    <mergeCell ref="F23:H23"/>
    <mergeCell ref="F24:H24"/>
    <mergeCell ref="F14:H14"/>
    <mergeCell ref="F15:H15"/>
    <mergeCell ref="F16:H16"/>
    <mergeCell ref="F21:H21"/>
    <mergeCell ref="F19:H19"/>
    <mergeCell ref="F20:H20"/>
    <mergeCell ref="F18:H18"/>
    <mergeCell ref="F17:H17"/>
    <mergeCell ref="F29:H29"/>
    <mergeCell ref="F31:H31"/>
    <mergeCell ref="F26:H26"/>
    <mergeCell ref="F27:H27"/>
    <mergeCell ref="F28:H28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3:H43"/>
    <mergeCell ref="F45:H45"/>
    <mergeCell ref="F47:H47"/>
    <mergeCell ref="F48:H48"/>
    <mergeCell ref="F49:H49"/>
  </mergeCells>
  <pageMargins left="0.51181102362204722" right="0.51181102362204722" top="0.78740157480314965" bottom="0.78740157480314965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5"/>
  <sheetViews>
    <sheetView zoomScale="55" zoomScaleNormal="55" workbookViewId="0">
      <selection activeCell="A15" sqref="A15"/>
    </sheetView>
  </sheetViews>
  <sheetFormatPr defaultRowHeight="12.75"/>
  <cols>
    <col min="1" max="1" width="7.42578125" style="57" customWidth="1"/>
    <col min="2" max="2" width="17.28515625" customWidth="1"/>
    <col min="3" max="3" width="75" customWidth="1"/>
    <col min="4" max="4" width="10.5703125" customWidth="1"/>
    <col min="5" max="5" width="11.5703125" customWidth="1"/>
    <col min="6" max="6" width="17" customWidth="1"/>
    <col min="7" max="7" width="20.85546875" customWidth="1"/>
    <col min="8" max="8" width="91.140625" customWidth="1"/>
    <col min="9" max="9" width="13.85546875" customWidth="1"/>
  </cols>
  <sheetData>
    <row r="1" spans="1:9" ht="39" customHeight="1">
      <c r="A1" s="215" t="s">
        <v>16</v>
      </c>
      <c r="B1" s="216"/>
      <c r="C1" s="216"/>
      <c r="D1" s="216"/>
      <c r="E1" s="216"/>
      <c r="F1" s="216"/>
      <c r="G1" s="216"/>
      <c r="H1" s="217"/>
      <c r="I1" s="1"/>
    </row>
    <row r="2" spans="1:9" ht="33" customHeight="1" thickBot="1">
      <c r="A2" s="218" t="s">
        <v>21</v>
      </c>
      <c r="B2" s="178"/>
      <c r="C2" s="178"/>
      <c r="D2" s="178"/>
      <c r="E2" s="178"/>
      <c r="F2" s="178"/>
      <c r="G2" s="178"/>
      <c r="H2" s="219"/>
      <c r="I2" s="1"/>
    </row>
    <row r="3" spans="1:9" ht="26.25" customHeight="1">
      <c r="A3" s="76"/>
      <c r="B3" s="75" t="s">
        <v>152</v>
      </c>
      <c r="C3" s="79"/>
      <c r="D3" s="126"/>
      <c r="E3" s="127"/>
      <c r="F3" s="127"/>
      <c r="G3" s="127"/>
      <c r="H3" s="81"/>
      <c r="I3" s="1"/>
    </row>
    <row r="4" spans="1:9" ht="22.5" customHeight="1">
      <c r="A4" s="73"/>
      <c r="B4" s="74" t="s">
        <v>154</v>
      </c>
      <c r="C4" s="80"/>
      <c r="D4" s="128"/>
      <c r="E4" s="129"/>
      <c r="F4" s="129"/>
      <c r="G4" s="129"/>
      <c r="H4" s="82"/>
      <c r="I4" s="1"/>
    </row>
    <row r="5" spans="1:9" ht="29.25" customHeight="1">
      <c r="A5" s="73"/>
      <c r="B5" s="9"/>
      <c r="C5" s="2"/>
      <c r="D5" s="128"/>
      <c r="E5" s="129"/>
      <c r="F5" s="129"/>
      <c r="G5" s="129"/>
      <c r="H5" s="82"/>
      <c r="I5" s="1"/>
    </row>
    <row r="6" spans="1:9" ht="27.75" customHeight="1" thickBot="1">
      <c r="A6" s="78"/>
      <c r="B6" s="77" t="s">
        <v>158</v>
      </c>
      <c r="C6" s="70"/>
      <c r="D6" s="71"/>
      <c r="E6" s="72"/>
      <c r="F6" s="72"/>
      <c r="G6" s="72"/>
      <c r="H6" s="77"/>
      <c r="I6" s="4"/>
    </row>
    <row r="7" spans="1:9" ht="19.5" customHeight="1">
      <c r="A7" s="60" t="s">
        <v>12</v>
      </c>
      <c r="B7" s="67" t="s">
        <v>5</v>
      </c>
      <c r="C7" s="68" t="s">
        <v>0</v>
      </c>
      <c r="D7" s="68" t="s">
        <v>1</v>
      </c>
      <c r="E7" s="68" t="s">
        <v>2</v>
      </c>
      <c r="F7" s="212" t="s">
        <v>21</v>
      </c>
      <c r="G7" s="213"/>
      <c r="H7" s="214"/>
      <c r="I7" s="4"/>
    </row>
    <row r="8" spans="1:9" ht="31.5" customHeight="1">
      <c r="A8" s="56">
        <v>1</v>
      </c>
      <c r="B8" s="46"/>
      <c r="C8" s="47" t="s">
        <v>4</v>
      </c>
      <c r="D8" s="48"/>
      <c r="E8" s="49"/>
      <c r="F8" s="209"/>
      <c r="G8" s="210"/>
      <c r="H8" s="211"/>
      <c r="I8" s="4"/>
    </row>
    <row r="9" spans="1:9" ht="49.5" customHeight="1">
      <c r="A9" s="97" t="s">
        <v>17</v>
      </c>
      <c r="B9" s="98" t="s">
        <v>28</v>
      </c>
      <c r="C9" s="99" t="s">
        <v>22</v>
      </c>
      <c r="D9" s="100" t="s">
        <v>6</v>
      </c>
      <c r="E9" s="101">
        <v>2.5</v>
      </c>
      <c r="F9" s="220" t="s">
        <v>37</v>
      </c>
      <c r="G9" s="221"/>
      <c r="H9" s="222"/>
      <c r="I9" s="4"/>
    </row>
    <row r="10" spans="1:9" ht="51.75" customHeight="1">
      <c r="A10" s="104" t="s">
        <v>39</v>
      </c>
      <c r="B10" s="105" t="str">
        <f>VLOOKUP(A10,'[1]1-SERV_ESCR_LAB_CAMPO'!A:K,2,0)</f>
        <v>01.018.0001-0</v>
      </c>
      <c r="C10" s="106" t="str">
        <f>VLOOKUP(A10,'[1]1-SERV_ESCR_LAB_CAMPO'!A:K,3,0)</f>
        <v>MARCACAO DE OBRA SEM INSTRUMENTO TOPOGRAFICO,CONSIDERADA A PROJECAO HORIZONTAL DA AREA ENVOLVENTE</v>
      </c>
      <c r="D10" s="105" t="str">
        <f>VLOOKUP(A10,'[1]1-SERV_ESCR_LAB_CAMPO'!A:K,11,0)</f>
        <v>M2</v>
      </c>
      <c r="E10" s="107">
        <v>17.88</v>
      </c>
      <c r="F10" s="203" t="s">
        <v>101</v>
      </c>
      <c r="G10" s="204"/>
      <c r="H10" s="205"/>
      <c r="I10" s="4"/>
    </row>
    <row r="11" spans="1:9" ht="31.5" customHeight="1">
      <c r="A11" s="56">
        <v>2</v>
      </c>
      <c r="B11" s="46"/>
      <c r="C11" s="47" t="s">
        <v>40</v>
      </c>
      <c r="D11" s="48"/>
      <c r="E11" s="49"/>
      <c r="F11" s="209"/>
      <c r="G11" s="210"/>
      <c r="H11" s="211"/>
      <c r="I11" s="4"/>
    </row>
    <row r="12" spans="1:9" ht="67.5" customHeight="1">
      <c r="A12" s="104" t="s">
        <v>41</v>
      </c>
      <c r="B12" s="105" t="str">
        <f>VLOOKUP(A12,'[1]2-CANT_OBRA'!A:K,2,0)</f>
        <v>02.015.0001-0</v>
      </c>
      <c r="C12" s="106" t="str">
        <f>VLOOKUP(A12,'[1]2-CANT_OBRA'!A:K,3,0)</f>
        <v>INSTALACAO E LIGACAO PROVISORIA PARA ABASTECIMENTO DE AGUA EESGOTAMENTO SANITARIO EM CANTEIRO DE OBRAS,INCLUSIVE ESCAVACAO,EXCLUSIVE REPOSICAO DA PAVIMENTACAO DO LOGRADOURO PUBLICO</v>
      </c>
      <c r="D12" s="105" t="str">
        <f>VLOOKUP(A12,'[1]2-CANT_OBRA'!A:K,11,0)</f>
        <v>UN</v>
      </c>
      <c r="E12" s="107">
        <f>VLOOKUP(A12,'[1]2-CANT_OBRA'!A:K,10,0)</f>
        <v>1</v>
      </c>
      <c r="F12" s="220" t="s">
        <v>102</v>
      </c>
      <c r="G12" s="221"/>
      <c r="H12" s="222"/>
      <c r="I12" s="4"/>
    </row>
    <row r="13" spans="1:9" ht="59.25" customHeight="1">
      <c r="A13" s="104" t="s">
        <v>42</v>
      </c>
      <c r="B13" s="105" t="str">
        <f>VLOOKUP(A13,'[1]2-CANT_OBRA'!A:K,2,0)</f>
        <v>02.016.0001-0</v>
      </c>
      <c r="C13" s="106" t="str">
        <f>VLOOKUP(A13,'[1]2-CANT_OBRA'!A:K,3,0)</f>
        <v>INSTALACAO E LIGACAO PROVISORIA DE ALIMENTACAO DE ENERGIA ELETRICA,EM BAIXA TENSAO,PARA CANTEIRO DE OBRAS,M3-CHAVE 100A,CARGA 3KW,20CV,EXCLUSIVE O FORNECIMENTO DO MEDIDOR</v>
      </c>
      <c r="D13" s="105" t="str">
        <f>VLOOKUP(A13,'[1]2-CANT_OBRA'!A:K,11,0)</f>
        <v>UN</v>
      </c>
      <c r="E13" s="107">
        <f>VLOOKUP(A13,'[1]2-CANT_OBRA'!A:K,10,0)</f>
        <v>1</v>
      </c>
      <c r="F13" s="220" t="s">
        <v>103</v>
      </c>
      <c r="G13" s="221"/>
      <c r="H13" s="222"/>
      <c r="I13" s="4"/>
    </row>
    <row r="14" spans="1:9" ht="35.25" customHeight="1">
      <c r="A14" s="56">
        <v>3</v>
      </c>
      <c r="B14" s="46"/>
      <c r="C14" s="47" t="s">
        <v>43</v>
      </c>
      <c r="D14" s="48"/>
      <c r="E14" s="49"/>
      <c r="F14" s="194"/>
      <c r="G14" s="195"/>
      <c r="H14" s="196"/>
      <c r="I14" s="4"/>
    </row>
    <row r="15" spans="1:9" ht="56.25" customHeight="1">
      <c r="A15" s="104" t="s">
        <v>26</v>
      </c>
      <c r="B15" s="105" t="str">
        <f>VLOOKUP(A15,'[1]3-MOV_TERRA'!A:K,2,0)</f>
        <v>03.001.0002-1</v>
      </c>
      <c r="C15" s="106" t="str">
        <f>VLOOKUP(A15,'[1]3-MOV_TERRA'!A:K,3,0)</f>
        <v>ESCAVACAO MANUAL DE VALA/CAVA EM MATERIAL DE 1ª CATEGORIA (AREIA,ARGILA OU PICARRA),ENTRE 1,50 E 3,00M DE PROFUNDIDADE,EXCLUSIVE ESCORAMENTO E ESGOTAMENTO</v>
      </c>
      <c r="D15" s="105" t="str">
        <f>VLOOKUP(A15,'[1]3-MOV_TERRA'!A:K,11,0)</f>
        <v>M3</v>
      </c>
      <c r="E15" s="107">
        <v>8.94</v>
      </c>
      <c r="F15" s="203" t="s">
        <v>104</v>
      </c>
      <c r="G15" s="204"/>
      <c r="H15" s="205"/>
      <c r="I15" s="4"/>
    </row>
    <row r="16" spans="1:9" ht="32.25" customHeight="1">
      <c r="A16" s="56">
        <v>4</v>
      </c>
      <c r="B16" s="46"/>
      <c r="C16" s="47" t="s">
        <v>30</v>
      </c>
      <c r="D16" s="48"/>
      <c r="E16" s="49"/>
      <c r="F16" s="194"/>
      <c r="G16" s="195"/>
      <c r="H16" s="196"/>
      <c r="I16" s="4"/>
    </row>
    <row r="17" spans="1:9" ht="74.25" customHeight="1">
      <c r="A17" s="104" t="s">
        <v>31</v>
      </c>
      <c r="B17" s="109" t="str">
        <f>VLOOKUP(A17,'[1]4-TRANSP'!A:K,2,0)</f>
        <v>04.005.0123-1</v>
      </c>
      <c r="C17" s="106" t="str">
        <f>VLOOKUP(A17,'[1]4-TRANSP'!A:K,3,0)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17" s="109" t="str">
        <f>VLOOKUP(A17,'[1]4-TRANSP'!A:K,11,0)</f>
        <v>T X KM</v>
      </c>
      <c r="E17" s="107">
        <v>53.16</v>
      </c>
      <c r="F17" s="203" t="s">
        <v>106</v>
      </c>
      <c r="G17" s="204"/>
      <c r="H17" s="205"/>
      <c r="I17" s="4"/>
    </row>
    <row r="18" spans="1:9" ht="84.75" customHeight="1">
      <c r="A18" s="104" t="s">
        <v>32</v>
      </c>
      <c r="B18" s="109" t="str">
        <f>VLOOKUP(A18,'[1]4-TRANSP'!A:K,2,0)</f>
        <v>04.006.0008-1</v>
      </c>
      <c r="C18" s="106" t="str">
        <f>VLOOKUP(A18,'[1]4-TRANSP'!A:K,3,0)</f>
        <v>CARGA MANUAL E DESCARGA MECANICA DE MATERIAL A GRANEL(AGREGADOS,PEDRA-DE-MAO,PARALELOS,TERRA E ESCOMBROS),COMPREENDENDOOS TEMPOS PARA CARGA,DESCARGA E MANOBRAS DO CAMINHAO BASCULANTE A OLEO DIESEL,COM CAPACIDADE UTIL DE 8T,EMPREGANDO 2 SER</v>
      </c>
      <c r="D18" s="109" t="str">
        <f>VLOOKUP(A18,'[1]4-TRANSP'!A:K,11,0)</f>
        <v>T</v>
      </c>
      <c r="E18" s="107">
        <v>17.96</v>
      </c>
      <c r="F18" s="203" t="s">
        <v>105</v>
      </c>
      <c r="G18" s="204"/>
      <c r="H18" s="205"/>
      <c r="I18" s="4"/>
    </row>
    <row r="19" spans="1:9" ht="36" customHeight="1">
      <c r="A19" s="56">
        <v>5</v>
      </c>
      <c r="B19" s="46"/>
      <c r="C19" s="47" t="s">
        <v>29</v>
      </c>
      <c r="D19" s="48"/>
      <c r="E19" s="49"/>
      <c r="F19" s="200"/>
      <c r="G19" s="201"/>
      <c r="H19" s="202"/>
      <c r="I19" s="4"/>
    </row>
    <row r="20" spans="1:9" ht="54.75" customHeight="1">
      <c r="A20" s="104" t="s">
        <v>44</v>
      </c>
      <c r="B20" s="105" t="s">
        <v>45</v>
      </c>
      <c r="C20" s="106" t="s">
        <v>46</v>
      </c>
      <c r="D20" s="105" t="str">
        <f>VLOOKUP(A20,'[1]5-SERV_COMPL'!A:K,11,0)</f>
        <v>M3</v>
      </c>
      <c r="E20" s="107">
        <v>1.64</v>
      </c>
      <c r="F20" s="203" t="s">
        <v>107</v>
      </c>
      <c r="G20" s="204"/>
      <c r="H20" s="205"/>
      <c r="I20" s="4"/>
    </row>
    <row r="21" spans="1:9" ht="57.75" customHeight="1">
      <c r="A21" s="104" t="s">
        <v>47</v>
      </c>
      <c r="B21" s="105" t="s">
        <v>48</v>
      </c>
      <c r="C21" s="106" t="s">
        <v>49</v>
      </c>
      <c r="D21" s="105" t="str">
        <f>VLOOKUP(A21,'[1]5-SERV_COMPL'!A:K,11,0)</f>
        <v>M3</v>
      </c>
      <c r="E21" s="107">
        <v>0.36</v>
      </c>
      <c r="F21" s="191" t="s">
        <v>108</v>
      </c>
      <c r="G21" s="192"/>
      <c r="H21" s="193"/>
      <c r="I21" s="4"/>
    </row>
    <row r="22" spans="1:9" ht="61.5" customHeight="1">
      <c r="A22" s="104" t="s">
        <v>44</v>
      </c>
      <c r="B22" s="105" t="str">
        <f>VLOOKUP(A22,'[1]5-SERV_COMPL'!A:K,2,0)</f>
        <v>05.002.0002-0</v>
      </c>
      <c r="C22" s="106" t="str">
        <f>VLOOKUP(B22,'[1]5-SERV_COMPL'!B:L,2,0)</f>
        <v>DEMOLICAO,COM EQUIPAMENTO DE AR COMPRIMENTO,DE PISOS OU PAVIMENTOS DE CONCRETO ARMADO,INCLUSIVE EMPILHAMENTO LATERAL DENTRO DO CANTEIRO DE SERVICO</v>
      </c>
      <c r="D22" s="105" t="str">
        <f>VLOOKUP(A22,'[1]5-SERV_COMPL'!A:K,11,0)</f>
        <v>M3</v>
      </c>
      <c r="E22" s="107">
        <v>0.44</v>
      </c>
      <c r="F22" s="191" t="s">
        <v>109</v>
      </c>
      <c r="G22" s="192"/>
      <c r="H22" s="193"/>
      <c r="I22" s="4"/>
    </row>
    <row r="23" spans="1:9" ht="102.75" customHeight="1">
      <c r="A23" s="104" t="s">
        <v>17</v>
      </c>
      <c r="B23" s="105" t="s">
        <v>50</v>
      </c>
      <c r="C23" s="106" t="s">
        <v>51</v>
      </c>
      <c r="D23" s="105" t="str">
        <f>VLOOKUP(A23,'[1]1-SERV_ESCR_LAB_CAMPO'!A:K,11,0)</f>
        <v>M2</v>
      </c>
      <c r="E23" s="107">
        <v>5.18</v>
      </c>
      <c r="F23" s="191" t="s">
        <v>110</v>
      </c>
      <c r="G23" s="192"/>
      <c r="H23" s="193"/>
      <c r="I23" s="4"/>
    </row>
    <row r="24" spans="1:9" ht="50.25" customHeight="1">
      <c r="A24" s="104" t="s">
        <v>52</v>
      </c>
      <c r="B24" s="105" t="str">
        <f>VLOOKUP(A24,'[1]5-SERV_COMPL'!A:K,2,0)</f>
        <v>05.001.0170-0</v>
      </c>
      <c r="C24" s="106" t="str">
        <f>VLOOKUP(B24,'[1]5-SERV_COMPL'!B:L,2,0)</f>
        <v>TRANSPORTE HORIZONTAL DE MATERIAL DE 1ªCATEGORIA OU ENTULHO,EM CARRINHOS,A 10,00M DE DISTANCIA,INCLUSIVE CARGA A PA</v>
      </c>
      <c r="D24" s="105" t="str">
        <f>VLOOKUP(A24,'[1]5-SERV_COMPL'!A:K,11,0)</f>
        <v>M3</v>
      </c>
      <c r="E24" s="107">
        <v>11.38</v>
      </c>
      <c r="F24" s="191" t="s">
        <v>111</v>
      </c>
      <c r="G24" s="192"/>
      <c r="H24" s="193"/>
      <c r="I24" s="4"/>
    </row>
    <row r="25" spans="1:9" ht="44.25" customHeight="1">
      <c r="A25" s="56">
        <v>7</v>
      </c>
      <c r="B25" s="46"/>
      <c r="C25" s="47" t="s">
        <v>53</v>
      </c>
      <c r="D25" s="48"/>
      <c r="E25" s="49"/>
      <c r="F25" s="83"/>
      <c r="G25" s="84"/>
      <c r="H25" s="85"/>
      <c r="I25" s="4"/>
    </row>
    <row r="26" spans="1:9" ht="60" customHeight="1">
      <c r="A26" s="104" t="s">
        <v>54</v>
      </c>
      <c r="B26" s="105" t="s">
        <v>55</v>
      </c>
      <c r="C26" s="106" t="s">
        <v>56</v>
      </c>
      <c r="D26" s="109" t="str">
        <f>VLOOKUP(A26,'[1]11-ESTRUT'!A:K,11,0)</f>
        <v>M3</v>
      </c>
      <c r="E26" s="107">
        <v>8.94</v>
      </c>
      <c r="F26" s="191" t="s">
        <v>112</v>
      </c>
      <c r="G26" s="192"/>
      <c r="H26" s="193"/>
      <c r="I26" s="4"/>
    </row>
    <row r="27" spans="1:9" ht="44.25" customHeight="1">
      <c r="A27" s="104" t="s">
        <v>57</v>
      </c>
      <c r="B27" s="105" t="str">
        <f>VLOOKUP(A27,'[1]11-ESTRUT'!A:K,2,0)</f>
        <v>11.002.0010-0</v>
      </c>
      <c r="C27" s="106" t="str">
        <f>VLOOKUP(A27,'[1]11-ESTRUT'!A:K,3,0)</f>
        <v>PREPARO MANUAL DE CONCRETO,INCLUSIVE TRANSPORTE HORIZONTAL COM CARRINHO DE MAO,ATE 20,00M</v>
      </c>
      <c r="D27" s="109" t="str">
        <f>VLOOKUP(A27,'[1]11-ESTRUT'!A:K,11,0)</f>
        <v>M3</v>
      </c>
      <c r="E27" s="107">
        <v>8.94</v>
      </c>
      <c r="F27" s="191" t="s">
        <v>113</v>
      </c>
      <c r="G27" s="192"/>
      <c r="H27" s="193"/>
      <c r="I27" s="4"/>
    </row>
    <row r="28" spans="1:9" ht="76.5" customHeight="1">
      <c r="A28" s="104" t="s">
        <v>58</v>
      </c>
      <c r="B28" s="105" t="str">
        <f>VLOOKUP(A28,'[1]11-ESTRUT'!A:K,2,0)</f>
        <v>11.002.0023-1</v>
      </c>
      <c r="C28" s="106" t="str">
        <f>VLOOKUP(A28,'[1]11-ESTRUT'!A:K,3,0)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28" s="109" t="str">
        <f>VLOOKUP(A28,'[1]11-ESTRUT'!A:K,11,0)</f>
        <v>M3</v>
      </c>
      <c r="E28" s="107">
        <v>8.94</v>
      </c>
      <c r="F28" s="191" t="s">
        <v>114</v>
      </c>
      <c r="G28" s="192"/>
      <c r="H28" s="193"/>
      <c r="I28" s="4"/>
    </row>
    <row r="29" spans="1:9" ht="81.75" customHeight="1">
      <c r="A29" s="104" t="s">
        <v>59</v>
      </c>
      <c r="B29" s="105" t="str">
        <f>VLOOKUP(A29,'[1]11-ESTRUT'!A:K,2,0)</f>
        <v>11.009.0072-1</v>
      </c>
      <c r="C29" s="106" t="str">
        <f>VLOOKUP(A29,'[1]11-ESTRUT'!A:K,3,0)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29" s="109" t="str">
        <f>VLOOKUP(A29,'[1]11-ESTRUT'!A:K,11,0)</f>
        <v>KG</v>
      </c>
      <c r="E29" s="107">
        <v>135.77000000000001</v>
      </c>
      <c r="F29" s="191" t="s">
        <v>115</v>
      </c>
      <c r="G29" s="192"/>
      <c r="H29" s="193"/>
      <c r="I29" s="4"/>
    </row>
    <row r="30" spans="1:9" ht="34.5" customHeight="1">
      <c r="A30" s="56">
        <v>8</v>
      </c>
      <c r="B30" s="46"/>
      <c r="C30" s="47" t="s">
        <v>60</v>
      </c>
      <c r="D30" s="48"/>
      <c r="E30" s="49"/>
      <c r="F30" s="86"/>
      <c r="G30" s="87"/>
      <c r="H30" s="88"/>
      <c r="I30" s="4"/>
    </row>
    <row r="31" spans="1:9" ht="50.25" customHeight="1">
      <c r="A31" s="104" t="s">
        <v>54</v>
      </c>
      <c r="B31" s="105" t="s">
        <v>55</v>
      </c>
      <c r="C31" s="106" t="s">
        <v>56</v>
      </c>
      <c r="D31" s="109" t="str">
        <f>VLOOKUP(A31,'[1]11-ESTRUT'!A:K,11,0)</f>
        <v>M3</v>
      </c>
      <c r="E31" s="107">
        <v>7.8</v>
      </c>
      <c r="F31" s="191" t="s">
        <v>116</v>
      </c>
      <c r="G31" s="192"/>
      <c r="H31" s="193"/>
      <c r="I31" s="4"/>
    </row>
    <row r="32" spans="1:9" ht="51" customHeight="1">
      <c r="A32" s="104" t="s">
        <v>57</v>
      </c>
      <c r="B32" s="105" t="str">
        <f>VLOOKUP(A32,'[1]11-ESTRUT'!A:K,2,0)</f>
        <v>11.002.0010-0</v>
      </c>
      <c r="C32" s="106" t="str">
        <f>VLOOKUP(A32,'[1]11-ESTRUT'!A:K,3,0)</f>
        <v>PREPARO MANUAL DE CONCRETO,INCLUSIVE TRANSPORTE HORIZONTAL COM CARRINHO DE MAO,ATE 20,00M</v>
      </c>
      <c r="D32" s="109" t="str">
        <f>VLOOKUP(A32,'[1]11-ESTRUT'!A:K,11,0)</f>
        <v>M3</v>
      </c>
      <c r="E32" s="107">
        <v>7.8</v>
      </c>
      <c r="F32" s="191" t="s">
        <v>117</v>
      </c>
      <c r="G32" s="192"/>
      <c r="H32" s="193"/>
      <c r="I32" s="4"/>
    </row>
    <row r="33" spans="1:9" ht="78" customHeight="1">
      <c r="A33" s="104" t="s">
        <v>58</v>
      </c>
      <c r="B33" s="105" t="str">
        <f>VLOOKUP(A33,'[1]11-ESTRUT'!A:K,2,0)</f>
        <v>11.002.0023-1</v>
      </c>
      <c r="C33" s="106" t="str">
        <f>VLOOKUP(A33,'[1]11-ESTRUT'!A:K,3,0)</f>
        <v>LANCAMENTO DE CONCRETO EM PECAS ARMADAS,INCLUSIVE TRANSPORTEHORIZONTAL ATE 20,00M EM CARRINHOS,E VERTICAL ATE 10,00M COM TORRE E GUINCHO,COLOCACAO,ADENSAMENTO E ACABAMENTO,CONSIDERANDO UMA PRODUCAO APROXIMADA DE 2,00M3/H</v>
      </c>
      <c r="D33" s="109" t="str">
        <f>VLOOKUP(A33,'[1]11-ESTRUT'!A:K,11,0)</f>
        <v>M3</v>
      </c>
      <c r="E33" s="107">
        <v>7.8</v>
      </c>
      <c r="F33" s="191" t="s">
        <v>118</v>
      </c>
      <c r="G33" s="192"/>
      <c r="H33" s="193"/>
      <c r="I33" s="4"/>
    </row>
    <row r="34" spans="1:9" ht="63.75" customHeight="1">
      <c r="A34" s="104" t="s">
        <v>61</v>
      </c>
      <c r="B34" s="105" t="str">
        <f>VLOOKUP(A34,'[1]11-ESTRUT'!A:K,2,0)</f>
        <v>11.004.0020-1</v>
      </c>
      <c r="C34" s="106" t="str">
        <f>VLOOKUP(A34,'[1]11-ESTRUT'!A:K,3,0)</f>
        <v>FORMAS DE MADEIRA DE 3ª PARA MOLDAGEM DE PECAS DE CONCRETO ARMADO COM PARAMENTOS PLANOS,EM LAJES,VIGAS,PAREDES,ETC,SERVINDO A MADEIRA 3 VEZES,INCLUSIVE DESMOLDAGEM,EXCLUSIVE ESCORAMENTO.</v>
      </c>
      <c r="D34" s="109" t="str">
        <f>VLOOKUP(A34,'[1]11-ESTRUT'!A:K,11,0)</f>
        <v>M2</v>
      </c>
      <c r="E34" s="107">
        <v>89.47</v>
      </c>
      <c r="F34" s="191" t="s">
        <v>119</v>
      </c>
      <c r="G34" s="192"/>
      <c r="H34" s="193"/>
      <c r="I34" s="4"/>
    </row>
    <row r="35" spans="1:9" ht="77.25" customHeight="1">
      <c r="A35" s="104" t="s">
        <v>62</v>
      </c>
      <c r="B35" s="105" t="str">
        <f>VLOOKUP(A35,'[1]11-ESTRUT'!A:K,2,0)</f>
        <v>11.009.0060-1</v>
      </c>
      <c r="C35" s="106" t="str">
        <f>VLOOKUP(A35,'[1]11-ESTRUT'!A:K,3,0)</f>
        <v>FIO DE ACO CA-60,REDONDO,COM SALIENCIA OU MOSSA,COEFICIENTEDE CONFORMACAO SUPERFICIAL MINIMO (ADERENCIA) IGUAL A 1,5,DIAMETRO ENTRE 4,2 A 5MM,DESTINADO A ARMADURA DE PECAS DE CONCRETO ARMADO,COMPREENDENDO 10% DE PERDAS DE PONTAS E ARAME 18</v>
      </c>
      <c r="D35" s="109" t="str">
        <f>VLOOKUP(A35,'[1]11-ESTRUT'!A:K,11,0)</f>
        <v>KG</v>
      </c>
      <c r="E35" s="107">
        <v>90.37</v>
      </c>
      <c r="F35" s="191" t="s">
        <v>120</v>
      </c>
      <c r="G35" s="192"/>
      <c r="H35" s="193"/>
      <c r="I35" s="4"/>
    </row>
    <row r="36" spans="1:9" ht="78" customHeight="1">
      <c r="A36" s="104" t="s">
        <v>59</v>
      </c>
      <c r="B36" s="105" t="str">
        <f>VLOOKUP(A36,'[1]11-ESTRUT'!A:K,2,0)</f>
        <v>11.009.0072-1</v>
      </c>
      <c r="C36" s="106" t="str">
        <f>VLOOKUP(A36,'[1]11-ESTRUT'!A:K,3,0)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36" s="109" t="str">
        <f>VLOOKUP(A36,'[1]11-ESTRUT'!A:K,11,0)</f>
        <v>KG</v>
      </c>
      <c r="E36" s="107">
        <v>406.9</v>
      </c>
      <c r="F36" s="191" t="s">
        <v>121</v>
      </c>
      <c r="G36" s="192"/>
      <c r="H36" s="193"/>
      <c r="I36" s="4"/>
    </row>
    <row r="37" spans="1:9" ht="72.75" customHeight="1">
      <c r="A37" s="104" t="s">
        <v>63</v>
      </c>
      <c r="B37" s="105" t="s">
        <v>64</v>
      </c>
      <c r="C37" s="110" t="s">
        <v>65</v>
      </c>
      <c r="D37" s="109" t="s">
        <v>66</v>
      </c>
      <c r="E37" s="107">
        <v>41.67</v>
      </c>
      <c r="F37" s="191" t="s">
        <v>122</v>
      </c>
      <c r="G37" s="192"/>
      <c r="H37" s="193"/>
      <c r="I37" s="4"/>
    </row>
    <row r="38" spans="1:9" ht="56.25" customHeight="1">
      <c r="A38" s="104" t="s">
        <v>67</v>
      </c>
      <c r="B38" s="105" t="s">
        <v>68</v>
      </c>
      <c r="C38" s="106" t="s">
        <v>69</v>
      </c>
      <c r="D38" s="109" t="s">
        <v>70</v>
      </c>
      <c r="E38" s="107">
        <v>10.16</v>
      </c>
      <c r="F38" s="191" t="s">
        <v>123</v>
      </c>
      <c r="G38" s="192"/>
      <c r="H38" s="193"/>
      <c r="I38" s="4"/>
    </row>
    <row r="39" spans="1:9" ht="49.5" customHeight="1">
      <c r="A39" s="104" t="s">
        <v>54</v>
      </c>
      <c r="B39" s="105" t="s">
        <v>71</v>
      </c>
      <c r="C39" s="106" t="s">
        <v>72</v>
      </c>
      <c r="D39" s="109" t="str">
        <f>VLOOKUP(A39,'[1]11-ESTRUT'!A:K,11,0)</f>
        <v>M3</v>
      </c>
      <c r="E39" s="107">
        <v>0.8</v>
      </c>
      <c r="F39" s="191" t="s">
        <v>124</v>
      </c>
      <c r="G39" s="192"/>
      <c r="H39" s="193"/>
      <c r="I39" s="4"/>
    </row>
    <row r="40" spans="1:9" ht="46.5" customHeight="1">
      <c r="A40" s="104" t="s">
        <v>57</v>
      </c>
      <c r="B40" s="105" t="str">
        <f>VLOOKUP(A40,'[1]11-ESTRUT'!A:K,2,0)</f>
        <v>11.002.0010-0</v>
      </c>
      <c r="C40" s="106" t="str">
        <f>VLOOKUP(A40,'[1]11-ESTRUT'!A:K,3,0)</f>
        <v>PREPARO MANUAL DE CONCRETO,INCLUSIVE TRANSPORTE HORIZONTAL COM CARRINHO DE MAO,ATE 20,00M</v>
      </c>
      <c r="D40" s="109" t="str">
        <f>VLOOKUP(A40,'[1]11-ESTRUT'!A:K,11,0)</f>
        <v>M3</v>
      </c>
      <c r="E40" s="107">
        <v>0.8</v>
      </c>
      <c r="F40" s="191" t="s">
        <v>125</v>
      </c>
      <c r="G40" s="192"/>
      <c r="H40" s="193"/>
      <c r="I40" s="4"/>
    </row>
    <row r="41" spans="1:9" ht="59.25" customHeight="1">
      <c r="A41" s="104" t="s">
        <v>58</v>
      </c>
      <c r="B41" s="105" t="s">
        <v>73</v>
      </c>
      <c r="C41" s="106" t="s">
        <v>74</v>
      </c>
      <c r="D41" s="109" t="str">
        <f>VLOOKUP(A41,'[1]11-ESTRUT'!A:K,11,0)</f>
        <v>M3</v>
      </c>
      <c r="E41" s="107">
        <v>0.8</v>
      </c>
      <c r="F41" s="191" t="s">
        <v>124</v>
      </c>
      <c r="G41" s="192"/>
      <c r="H41" s="193"/>
      <c r="I41" s="4"/>
    </row>
    <row r="42" spans="1:9" ht="35.25" customHeight="1">
      <c r="A42" s="56">
        <v>9</v>
      </c>
      <c r="B42" s="46"/>
      <c r="C42" s="47" t="s">
        <v>75</v>
      </c>
      <c r="D42" s="48"/>
      <c r="E42" s="49"/>
      <c r="F42" s="86"/>
      <c r="G42" s="87"/>
      <c r="H42" s="88"/>
      <c r="I42" s="4"/>
    </row>
    <row r="43" spans="1:9" ht="57" customHeight="1">
      <c r="A43" s="104" t="s">
        <v>59</v>
      </c>
      <c r="B43" s="105" t="s">
        <v>76</v>
      </c>
      <c r="C43" s="106" t="s">
        <v>77</v>
      </c>
      <c r="D43" s="109" t="s">
        <v>6</v>
      </c>
      <c r="E43" s="107">
        <v>23.64</v>
      </c>
      <c r="F43" s="191" t="s">
        <v>153</v>
      </c>
      <c r="G43" s="192"/>
      <c r="H43" s="193"/>
      <c r="I43" s="4"/>
    </row>
    <row r="44" spans="1:9" ht="33" customHeight="1">
      <c r="A44" s="56">
        <v>10</v>
      </c>
      <c r="B44" s="46"/>
      <c r="C44" s="47" t="s">
        <v>78</v>
      </c>
      <c r="D44" s="48"/>
      <c r="E44" s="49"/>
      <c r="F44" s="86"/>
      <c r="G44" s="87"/>
      <c r="H44" s="88"/>
      <c r="I44" s="4"/>
    </row>
    <row r="45" spans="1:9" ht="57" customHeight="1">
      <c r="A45" s="104" t="s">
        <v>79</v>
      </c>
      <c r="B45" s="111" t="s">
        <v>81</v>
      </c>
      <c r="C45" s="106" t="s">
        <v>80</v>
      </c>
      <c r="D45" s="109" t="s">
        <v>70</v>
      </c>
      <c r="E45" s="107">
        <v>73.56</v>
      </c>
      <c r="F45" s="191" t="s">
        <v>126</v>
      </c>
      <c r="G45" s="192"/>
      <c r="H45" s="193"/>
      <c r="I45" s="4"/>
    </row>
    <row r="46" spans="1:9" ht="35.25" customHeight="1">
      <c r="A46" s="56">
        <v>11</v>
      </c>
      <c r="B46" s="46"/>
      <c r="C46" s="47" t="s">
        <v>82</v>
      </c>
      <c r="D46" s="48"/>
      <c r="E46" s="49"/>
      <c r="F46" s="86"/>
      <c r="G46" s="87"/>
      <c r="H46" s="88"/>
      <c r="I46" s="4"/>
    </row>
    <row r="47" spans="1:9" ht="90.75" customHeight="1">
      <c r="A47" s="104" t="s">
        <v>83</v>
      </c>
      <c r="B47" s="105" t="s">
        <v>84</v>
      </c>
      <c r="C47" s="110" t="s">
        <v>85</v>
      </c>
      <c r="D47" s="109" t="s">
        <v>86</v>
      </c>
      <c r="E47" s="107">
        <v>162.80000000000001</v>
      </c>
      <c r="F47" s="191" t="s">
        <v>127</v>
      </c>
      <c r="G47" s="192"/>
      <c r="H47" s="193"/>
      <c r="I47" s="4"/>
    </row>
    <row r="48" spans="1:9" ht="49.5" customHeight="1">
      <c r="A48" s="104" t="s">
        <v>87</v>
      </c>
      <c r="B48" s="105" t="s">
        <v>88</v>
      </c>
      <c r="C48" s="106" t="s">
        <v>89</v>
      </c>
      <c r="D48" s="109" t="s">
        <v>6</v>
      </c>
      <c r="E48" s="107">
        <v>40.700000000000003</v>
      </c>
      <c r="F48" s="191" t="s">
        <v>128</v>
      </c>
      <c r="G48" s="192"/>
      <c r="H48" s="193"/>
      <c r="I48" s="4"/>
    </row>
    <row r="49" spans="1:9" ht="64.5" customHeight="1">
      <c r="A49" s="104" t="s">
        <v>90</v>
      </c>
      <c r="B49" s="105" t="s">
        <v>91</v>
      </c>
      <c r="C49" s="106" t="s">
        <v>92</v>
      </c>
      <c r="D49" s="109" t="s">
        <v>6</v>
      </c>
      <c r="E49" s="107">
        <v>40.700000000000003</v>
      </c>
      <c r="F49" s="191" t="s">
        <v>129</v>
      </c>
      <c r="G49" s="192"/>
      <c r="H49" s="193"/>
      <c r="I49" s="4"/>
    </row>
    <row r="50" spans="1:9" ht="44.25" customHeight="1">
      <c r="I50" s="4"/>
    </row>
    <row r="51" spans="1:9" ht="39.75" customHeight="1">
      <c r="I51" s="4"/>
    </row>
    <row r="52" spans="1:9" ht="35.25" customHeight="1">
      <c r="I52" s="4"/>
    </row>
    <row r="53" spans="1:9" ht="48" customHeight="1">
      <c r="I53" s="4"/>
    </row>
    <row r="54" spans="1:9" ht="19.5" customHeight="1">
      <c r="I54" s="4"/>
    </row>
    <row r="55" spans="1:9" ht="52.5" customHeight="1">
      <c r="I55" s="4"/>
    </row>
    <row r="56" spans="1:9" ht="19.5" customHeight="1">
      <c r="I56" s="4"/>
    </row>
    <row r="57" spans="1:9" ht="48.75" customHeight="1">
      <c r="I57" s="4"/>
    </row>
    <row r="58" spans="1:9" ht="19.5" customHeight="1">
      <c r="I58" s="4"/>
    </row>
    <row r="59" spans="1:9" ht="81.75" customHeight="1">
      <c r="I59" s="4"/>
    </row>
    <row r="60" spans="1:9" ht="81.75" customHeight="1">
      <c r="I60" s="4"/>
    </row>
    <row r="61" spans="1:9" ht="42" customHeight="1">
      <c r="I61" s="4"/>
    </row>
    <row r="62" spans="1:9" ht="19.5" customHeight="1">
      <c r="I62" s="4"/>
    </row>
    <row r="63" spans="1:9" ht="19.5" customHeight="1">
      <c r="I63" s="4"/>
    </row>
    <row r="64" spans="1:9" ht="19.5" customHeight="1">
      <c r="I64" s="4"/>
    </row>
    <row r="65" spans="9:9" ht="19.5" customHeight="1">
      <c r="I65" s="4"/>
    </row>
    <row r="66" spans="9:9" ht="19.5" customHeight="1">
      <c r="I66" s="4"/>
    </row>
    <row r="67" spans="9:9" ht="19.5" customHeight="1">
      <c r="I67" s="4"/>
    </row>
    <row r="68" spans="9:9" ht="19.5" customHeight="1">
      <c r="I68" s="4"/>
    </row>
    <row r="69" spans="9:9" ht="19.5" customHeight="1">
      <c r="I69" s="4"/>
    </row>
    <row r="70" spans="9:9" ht="19.5" customHeight="1">
      <c r="I70" s="4"/>
    </row>
    <row r="71" spans="9:9" ht="19.5" customHeight="1">
      <c r="I71" s="4"/>
    </row>
    <row r="72" spans="9:9" ht="19.5" customHeight="1">
      <c r="I72" s="4"/>
    </row>
    <row r="73" spans="9:9" ht="19.5" customHeight="1">
      <c r="I73" s="4"/>
    </row>
    <row r="74" spans="9:9" ht="19.5" customHeight="1">
      <c r="I74" s="4"/>
    </row>
    <row r="75" spans="9:9" ht="57" customHeight="1">
      <c r="I75" s="45"/>
    </row>
    <row r="76" spans="9:9" ht="28.5" customHeight="1">
      <c r="I76" s="14"/>
    </row>
    <row r="77" spans="9:9" ht="75" customHeight="1">
      <c r="I77" s="18"/>
    </row>
    <row r="78" spans="9:9" ht="28.5" customHeight="1">
      <c r="I78" s="14"/>
    </row>
    <row r="79" spans="9:9" ht="53.25" customHeight="1">
      <c r="I79" s="18"/>
    </row>
    <row r="80" spans="9:9" ht="50.1" customHeight="1">
      <c r="I80" s="18"/>
    </row>
    <row r="81" spans="9:9" ht="28.5" customHeight="1">
      <c r="I81" s="14"/>
    </row>
    <row r="82" spans="9:9">
      <c r="I82" s="14"/>
    </row>
    <row r="83" spans="9:9" ht="97.5" customHeight="1">
      <c r="I83" s="18"/>
    </row>
    <row r="84" spans="9:9" ht="68.25" customHeight="1">
      <c r="I84" s="18"/>
    </row>
    <row r="85" spans="9:9" ht="83.25" customHeight="1">
      <c r="I85" s="18"/>
    </row>
    <row r="86" spans="9:9" ht="75" customHeight="1">
      <c r="I86" s="18"/>
    </row>
    <row r="87" spans="9:9" ht="50.1" customHeight="1">
      <c r="I87" s="18"/>
    </row>
    <row r="88" spans="9:9" ht="50.1" customHeight="1">
      <c r="I88" s="18"/>
    </row>
    <row r="89" spans="9:9" ht="67.5" customHeight="1">
      <c r="I89" s="18"/>
    </row>
    <row r="90" spans="9:9" ht="50.1" customHeight="1">
      <c r="I90" s="18"/>
    </row>
    <row r="91" spans="9:9" ht="67.5" customHeight="1">
      <c r="I91" s="18"/>
    </row>
    <row r="92" spans="9:9" ht="28.5" customHeight="1">
      <c r="I92" s="14"/>
    </row>
    <row r="93" spans="9:9" ht="72" customHeight="1">
      <c r="I93" s="18"/>
    </row>
    <row r="94" spans="9:9" ht="65.25" customHeight="1">
      <c r="I94" s="18"/>
    </row>
    <row r="95" spans="9:9" ht="72" customHeight="1">
      <c r="I95" s="18"/>
    </row>
  </sheetData>
  <mergeCells count="40">
    <mergeCell ref="F31:H31"/>
    <mergeCell ref="F32:H32"/>
    <mergeCell ref="F33:H33"/>
    <mergeCell ref="F26:H26"/>
    <mergeCell ref="F48:H48"/>
    <mergeCell ref="F27:H27"/>
    <mergeCell ref="F28:H28"/>
    <mergeCell ref="F29:H29"/>
    <mergeCell ref="F47:H47"/>
    <mergeCell ref="F34:H34"/>
    <mergeCell ref="F35:H35"/>
    <mergeCell ref="F36:H36"/>
    <mergeCell ref="F37:H37"/>
    <mergeCell ref="F38:H38"/>
    <mergeCell ref="F49:H49"/>
    <mergeCell ref="F39:H39"/>
    <mergeCell ref="F40:H40"/>
    <mergeCell ref="F41:H41"/>
    <mergeCell ref="F43:H43"/>
    <mergeCell ref="F45:H45"/>
    <mergeCell ref="F24:H24"/>
    <mergeCell ref="F20:H20"/>
    <mergeCell ref="F21:H21"/>
    <mergeCell ref="F22:H22"/>
    <mergeCell ref="F23:H23"/>
    <mergeCell ref="F16:H16"/>
    <mergeCell ref="F17:H17"/>
    <mergeCell ref="F18:H18"/>
    <mergeCell ref="F19:H19"/>
    <mergeCell ref="F12:H12"/>
    <mergeCell ref="F13:H13"/>
    <mergeCell ref="F14:H14"/>
    <mergeCell ref="F15:H15"/>
    <mergeCell ref="F10:H10"/>
    <mergeCell ref="F11:H11"/>
    <mergeCell ref="A1:H1"/>
    <mergeCell ref="A2:H2"/>
    <mergeCell ref="F7:H7"/>
    <mergeCell ref="F8:H8"/>
    <mergeCell ref="F9:H9"/>
  </mergeCells>
  <pageMargins left="0.51181102362204722" right="0.51181102362204722" top="0.78740157480314965" bottom="0.78740157480314965" header="0.31496062992125984" footer="0.31496062992125984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showGridLines="0" view="pageBreakPreview" topLeftCell="A10" zoomScale="70" zoomScaleNormal="50" zoomScaleSheetLayoutView="70" workbookViewId="0">
      <selection activeCell="H9" sqref="H9"/>
    </sheetView>
  </sheetViews>
  <sheetFormatPr defaultRowHeight="12.75"/>
  <cols>
    <col min="1" max="1" width="7.85546875" customWidth="1"/>
    <col min="5" max="5" width="0.5703125" customWidth="1"/>
    <col min="6" max="6" width="18.85546875" customWidth="1"/>
    <col min="7" max="7" width="20.7109375" customWidth="1"/>
    <col min="8" max="8" width="37.42578125" customWidth="1"/>
    <col min="9" max="9" width="27.5703125" customWidth="1"/>
    <col min="10" max="10" width="24.5703125" customWidth="1"/>
    <col min="11" max="11" width="30" customWidth="1"/>
    <col min="12" max="12" width="29.85546875" customWidth="1"/>
  </cols>
  <sheetData>
    <row r="1" spans="1:11" ht="29.25" customHeight="1">
      <c r="A1" s="226" t="s">
        <v>10</v>
      </c>
      <c r="B1" s="227"/>
      <c r="C1" s="227"/>
      <c r="D1" s="227"/>
      <c r="E1" s="227"/>
      <c r="F1" s="227"/>
      <c r="G1" s="227"/>
      <c r="H1" s="227"/>
    </row>
    <row r="2" spans="1:11" ht="35.25" customHeight="1">
      <c r="A2" s="34" t="str">
        <f>'Planilha Orçamentária'!B7</f>
        <v>Obra : MURO DE CONTENÇÃO COM CONTRAFORTES</v>
      </c>
      <c r="B2" s="35"/>
      <c r="C2" s="36"/>
      <c r="D2" s="36"/>
      <c r="E2" s="36"/>
      <c r="F2" s="36"/>
      <c r="G2" s="36"/>
      <c r="H2" s="36"/>
    </row>
    <row r="3" spans="1:11" ht="27" customHeight="1">
      <c r="A3" s="34" t="str">
        <f>'Planilha Orçamentária'!B8</f>
        <v>Local: TRAVESSA JOÃO MEIRA, 423, BAIRRO FERREIRA. (AO LADO DA ESCADARIA)</v>
      </c>
      <c r="B3" s="35"/>
      <c r="C3" s="36"/>
      <c r="D3" s="36"/>
      <c r="E3" s="36"/>
      <c r="F3" s="36"/>
      <c r="G3" s="36"/>
      <c r="H3" s="36"/>
    </row>
    <row r="4" spans="1:11" ht="18">
      <c r="A4" s="37"/>
      <c r="B4" s="35"/>
      <c r="C4" s="36"/>
      <c r="D4" s="36"/>
      <c r="E4" s="36"/>
      <c r="F4" s="36"/>
      <c r="G4" s="35"/>
      <c r="H4" s="36"/>
    </row>
    <row r="5" spans="1:11" ht="39" customHeight="1">
      <c r="A5" s="38"/>
      <c r="B5" s="228" t="s">
        <v>23</v>
      </c>
      <c r="C5" s="229"/>
      <c r="D5" s="229"/>
      <c r="E5" s="229"/>
      <c r="F5" s="230"/>
      <c r="G5" s="243" t="s">
        <v>11</v>
      </c>
      <c r="H5" s="249" t="s">
        <v>15</v>
      </c>
      <c r="I5" s="250"/>
      <c r="J5" s="250"/>
      <c r="K5" s="251"/>
    </row>
    <row r="6" spans="1:11" ht="18">
      <c r="A6" s="39" t="str">
        <f>'[2]PLANILHA RECUP MORADIAS'!A7</f>
        <v>ITEM</v>
      </c>
      <c r="B6" s="231"/>
      <c r="C6" s="232"/>
      <c r="D6" s="232"/>
      <c r="E6" s="232"/>
      <c r="F6" s="233"/>
      <c r="G6" s="244"/>
      <c r="H6" s="20"/>
      <c r="I6" s="20"/>
      <c r="J6" s="20"/>
      <c r="K6" s="20"/>
    </row>
    <row r="7" spans="1:11" ht="22.7" customHeight="1">
      <c r="A7" s="40"/>
      <c r="B7" s="234"/>
      <c r="C7" s="235"/>
      <c r="D7" s="235"/>
      <c r="E7" s="235"/>
      <c r="F7" s="236"/>
      <c r="G7" s="245"/>
      <c r="H7" s="21" t="s">
        <v>13</v>
      </c>
      <c r="I7" s="60" t="s">
        <v>137</v>
      </c>
      <c r="J7" s="60" t="s">
        <v>138</v>
      </c>
      <c r="K7" s="60" t="s">
        <v>139</v>
      </c>
    </row>
    <row r="8" spans="1:11" ht="29.25" customHeight="1">
      <c r="A8" s="41"/>
      <c r="B8" s="22"/>
      <c r="C8" s="50"/>
      <c r="D8" s="50"/>
      <c r="E8" s="50"/>
      <c r="F8" s="50"/>
      <c r="G8" s="32"/>
      <c r="H8" s="30">
        <f>G9</f>
        <v>0</v>
      </c>
      <c r="I8" s="30"/>
      <c r="J8" s="30"/>
      <c r="K8" s="30"/>
    </row>
    <row r="9" spans="1:11" ht="28.5" customHeight="1">
      <c r="A9" s="42" t="s">
        <v>7</v>
      </c>
      <c r="B9" s="237" t="s">
        <v>4</v>
      </c>
      <c r="C9" s="238"/>
      <c r="D9" s="238"/>
      <c r="E9" s="238"/>
      <c r="F9" s="239"/>
      <c r="G9" s="33">
        <f>'Planilha Orçamentária'!H15</f>
        <v>0</v>
      </c>
      <c r="H9" s="27">
        <v>1</v>
      </c>
      <c r="I9" s="27"/>
      <c r="J9" s="27"/>
      <c r="K9" s="27"/>
    </row>
    <row r="10" spans="1:11" ht="26.25" customHeight="1">
      <c r="A10" s="43"/>
      <c r="B10" s="22"/>
      <c r="C10" s="50"/>
      <c r="D10" s="50"/>
      <c r="E10" s="50"/>
      <c r="F10" s="51"/>
      <c r="G10" s="31"/>
      <c r="H10" s="25">
        <f>G11</f>
        <v>0</v>
      </c>
      <c r="I10" s="25"/>
      <c r="J10" s="25"/>
      <c r="K10" s="25"/>
    </row>
    <row r="11" spans="1:11" ht="23.25" customHeight="1">
      <c r="A11" s="42" t="s">
        <v>8</v>
      </c>
      <c r="B11" s="237" t="s">
        <v>40</v>
      </c>
      <c r="C11" s="238"/>
      <c r="D11" s="238"/>
      <c r="E11" s="238"/>
      <c r="F11" s="239"/>
      <c r="G11" s="26">
        <f>'Planilha Orçamentária'!H19</f>
        <v>0</v>
      </c>
      <c r="H11" s="29">
        <v>1</v>
      </c>
      <c r="I11" s="29"/>
      <c r="J11" s="29"/>
      <c r="K11" s="29"/>
    </row>
    <row r="12" spans="1:11" ht="23.25" customHeight="1">
      <c r="A12" s="43"/>
      <c r="B12" s="22"/>
      <c r="C12" s="50"/>
      <c r="D12" s="50"/>
      <c r="E12" s="50"/>
      <c r="F12" s="51"/>
      <c r="G12" s="24"/>
      <c r="H12" s="25">
        <f>G13</f>
        <v>0</v>
      </c>
      <c r="I12" s="25"/>
      <c r="J12" s="25"/>
      <c r="K12" s="25">
        <f>J13</f>
        <v>0</v>
      </c>
    </row>
    <row r="13" spans="1:11" ht="23.25" customHeight="1">
      <c r="A13" s="42" t="s">
        <v>9</v>
      </c>
      <c r="B13" s="246" t="s">
        <v>43</v>
      </c>
      <c r="C13" s="247"/>
      <c r="D13" s="247"/>
      <c r="E13" s="247"/>
      <c r="F13" s="248"/>
      <c r="G13" s="52">
        <f>'Planilha Orçamentária'!H22</f>
        <v>0</v>
      </c>
      <c r="H13" s="28">
        <v>1</v>
      </c>
      <c r="I13" s="28"/>
      <c r="J13" s="28"/>
      <c r="K13" s="28"/>
    </row>
    <row r="14" spans="1:11" ht="26.25" customHeight="1">
      <c r="A14" s="43"/>
      <c r="B14" s="22"/>
      <c r="C14" s="50"/>
      <c r="D14" s="50"/>
      <c r="E14" s="50"/>
      <c r="F14" s="51"/>
      <c r="G14" s="31"/>
      <c r="H14" s="25">
        <f>G15</f>
        <v>0</v>
      </c>
      <c r="I14" s="25"/>
      <c r="J14" s="25"/>
      <c r="K14" s="25"/>
    </row>
    <row r="15" spans="1:11" ht="23.25" customHeight="1">
      <c r="A15" s="42" t="s">
        <v>130</v>
      </c>
      <c r="B15" s="237" t="s">
        <v>38</v>
      </c>
      <c r="C15" s="238"/>
      <c r="D15" s="238"/>
      <c r="E15" s="238"/>
      <c r="F15" s="239"/>
      <c r="G15" s="26">
        <f>'Planilha Orçamentária'!H26</f>
        <v>0</v>
      </c>
      <c r="H15" s="29">
        <v>1</v>
      </c>
      <c r="I15" s="29"/>
      <c r="J15" s="29"/>
      <c r="K15" s="29"/>
    </row>
    <row r="16" spans="1:11" ht="26.25" customHeight="1">
      <c r="A16" s="41"/>
      <c r="B16" s="22"/>
      <c r="C16" s="50"/>
      <c r="D16" s="50"/>
      <c r="E16" s="50"/>
      <c r="F16" s="50"/>
      <c r="G16" s="32"/>
      <c r="H16" s="30">
        <f>G17</f>
        <v>0</v>
      </c>
      <c r="I16" s="30"/>
      <c r="J16" s="30"/>
      <c r="K16" s="30"/>
    </row>
    <row r="17" spans="1:12" ht="21.75" customHeight="1">
      <c r="A17" s="42" t="s">
        <v>131</v>
      </c>
      <c r="B17" s="237" t="s">
        <v>29</v>
      </c>
      <c r="C17" s="238"/>
      <c r="D17" s="238"/>
      <c r="E17" s="238"/>
      <c r="F17" s="239"/>
      <c r="G17" s="33">
        <f>'Planilha Orçamentária'!H33</f>
        <v>0</v>
      </c>
      <c r="H17" s="27">
        <v>1</v>
      </c>
      <c r="I17" s="27"/>
      <c r="J17" s="27"/>
      <c r="K17" s="27"/>
    </row>
    <row r="18" spans="1:12" ht="22.5" customHeight="1">
      <c r="A18" s="43"/>
      <c r="B18" s="22"/>
      <c r="C18" s="50"/>
      <c r="D18" s="50"/>
      <c r="E18" s="50"/>
      <c r="F18" s="51"/>
      <c r="G18" s="24"/>
      <c r="H18" s="25"/>
      <c r="I18" s="25">
        <f>G19</f>
        <v>0</v>
      </c>
      <c r="J18" s="25"/>
      <c r="K18" s="25">
        <f>J19</f>
        <v>0</v>
      </c>
    </row>
    <row r="19" spans="1:12" ht="23.25" customHeight="1">
      <c r="A19" s="42" t="s">
        <v>132</v>
      </c>
      <c r="B19" s="246" t="s">
        <v>53</v>
      </c>
      <c r="C19" s="247"/>
      <c r="D19" s="247"/>
      <c r="E19" s="247"/>
      <c r="F19" s="248"/>
      <c r="G19" s="52">
        <f>'Planilha Orçamentária'!H39</f>
        <v>0</v>
      </c>
      <c r="H19" s="28"/>
      <c r="I19" s="28">
        <v>1</v>
      </c>
      <c r="J19" s="28"/>
      <c r="K19" s="28"/>
    </row>
    <row r="20" spans="1:12" ht="25.5" customHeight="1">
      <c r="A20" s="43"/>
      <c r="B20" s="22"/>
      <c r="C20" s="50"/>
      <c r="D20" s="50"/>
      <c r="E20" s="50"/>
      <c r="F20" s="51"/>
      <c r="G20" s="31"/>
      <c r="H20" s="25"/>
      <c r="I20" s="25">
        <f>G21*I21</f>
        <v>0</v>
      </c>
      <c r="J20" s="25">
        <f>G21*J21</f>
        <v>0</v>
      </c>
      <c r="K20" s="25">
        <f>G21*K21</f>
        <v>0</v>
      </c>
    </row>
    <row r="21" spans="1:12" ht="21.75" customHeight="1">
      <c r="A21" s="42" t="s">
        <v>133</v>
      </c>
      <c r="B21" s="237" t="s">
        <v>60</v>
      </c>
      <c r="C21" s="238"/>
      <c r="D21" s="238"/>
      <c r="E21" s="238"/>
      <c r="F21" s="239"/>
      <c r="G21" s="26">
        <f>'Planilha Orçamentária'!H52</f>
        <v>0</v>
      </c>
      <c r="H21" s="29"/>
      <c r="I21" s="29">
        <v>0.25</v>
      </c>
      <c r="J21" s="29">
        <v>0.5</v>
      </c>
      <c r="K21" s="29">
        <v>0.25</v>
      </c>
    </row>
    <row r="22" spans="1:12" ht="21.75" customHeight="1">
      <c r="A22" s="91"/>
      <c r="B22" s="93"/>
      <c r="C22" s="94"/>
      <c r="D22" s="94"/>
      <c r="E22" s="94"/>
      <c r="F22" s="95"/>
      <c r="G22" s="92"/>
      <c r="H22" s="25"/>
      <c r="I22" s="25"/>
      <c r="J22" s="25">
        <f>G23</f>
        <v>0</v>
      </c>
      <c r="K22" s="25"/>
    </row>
    <row r="23" spans="1:12" ht="30.75" customHeight="1">
      <c r="A23" s="42" t="s">
        <v>134</v>
      </c>
      <c r="B23" s="237" t="s">
        <v>75</v>
      </c>
      <c r="C23" s="238"/>
      <c r="D23" s="238"/>
      <c r="E23" s="238"/>
      <c r="F23" s="239"/>
      <c r="G23" s="26">
        <f>'Planilha Orçamentária'!H55</f>
        <v>0</v>
      </c>
      <c r="H23" s="29"/>
      <c r="I23" s="29"/>
      <c r="J23" s="29">
        <v>1</v>
      </c>
      <c r="K23" s="29"/>
    </row>
    <row r="24" spans="1:12" ht="26.25" customHeight="1">
      <c r="A24" s="91"/>
      <c r="B24" s="93"/>
      <c r="C24" s="94"/>
      <c r="D24" s="94"/>
      <c r="E24" s="94"/>
      <c r="F24" s="95"/>
      <c r="G24" s="92"/>
      <c r="H24" s="25"/>
      <c r="I24" s="25"/>
      <c r="J24" s="25"/>
      <c r="K24" s="25">
        <f>G25</f>
        <v>0</v>
      </c>
    </row>
    <row r="25" spans="1:12" ht="30.75" customHeight="1">
      <c r="A25" s="42" t="s">
        <v>135</v>
      </c>
      <c r="B25" s="237" t="s">
        <v>78</v>
      </c>
      <c r="C25" s="238"/>
      <c r="D25" s="238"/>
      <c r="E25" s="238"/>
      <c r="F25" s="239"/>
      <c r="G25" s="26">
        <f>'Planilha Orçamentária'!H58</f>
        <v>0</v>
      </c>
      <c r="H25" s="29"/>
      <c r="I25" s="29"/>
      <c r="J25" s="29"/>
      <c r="K25" s="29">
        <v>1</v>
      </c>
    </row>
    <row r="26" spans="1:12" ht="30.75" customHeight="1">
      <c r="A26" s="91"/>
      <c r="B26" s="93"/>
      <c r="C26" s="94"/>
      <c r="D26" s="94"/>
      <c r="E26" s="94"/>
      <c r="F26" s="95"/>
      <c r="G26" s="92"/>
      <c r="H26" s="25">
        <f>G27*H27</f>
        <v>0</v>
      </c>
      <c r="I26" s="25">
        <f>G27*I27</f>
        <v>0</v>
      </c>
      <c r="J26" s="25">
        <f>G27*J27</f>
        <v>0</v>
      </c>
      <c r="K26" s="25">
        <f>G27*K27</f>
        <v>0</v>
      </c>
    </row>
    <row r="27" spans="1:12" ht="30.75" customHeight="1">
      <c r="A27" s="42" t="s">
        <v>136</v>
      </c>
      <c r="B27" s="237" t="s">
        <v>82</v>
      </c>
      <c r="C27" s="238"/>
      <c r="D27" s="238"/>
      <c r="E27" s="238"/>
      <c r="F27" s="239"/>
      <c r="G27" s="26">
        <f>'Planilha Orçamentária'!H63</f>
        <v>0</v>
      </c>
      <c r="H27" s="29">
        <v>0.25</v>
      </c>
      <c r="I27" s="29">
        <v>0.25</v>
      </c>
      <c r="J27" s="29">
        <v>0.25</v>
      </c>
      <c r="K27" s="29">
        <v>0.25</v>
      </c>
    </row>
    <row r="28" spans="1:12" ht="30.75" customHeight="1">
      <c r="A28" s="44"/>
      <c r="B28" s="240"/>
      <c r="C28" s="241"/>
      <c r="D28" s="241"/>
      <c r="E28" s="241"/>
      <c r="F28" s="242"/>
      <c r="G28" s="89"/>
      <c r="H28" s="90">
        <f>H8+H10+H14+H12+H16+H26</f>
        <v>0</v>
      </c>
      <c r="I28" s="90">
        <f>+I18+I20+I26</f>
        <v>0</v>
      </c>
      <c r="J28" s="90">
        <f>+J20+J22+J26</f>
        <v>0</v>
      </c>
      <c r="K28" s="90">
        <f>K24+K26+K20</f>
        <v>0</v>
      </c>
    </row>
    <row r="29" spans="1:12" ht="30.75" customHeight="1">
      <c r="A29" s="5"/>
      <c r="B29" s="223" t="s">
        <v>14</v>
      </c>
      <c r="C29" s="224"/>
      <c r="D29" s="224"/>
      <c r="E29" s="224"/>
      <c r="F29" s="225"/>
      <c r="G29" s="23">
        <f>SUM(G9:G28)</f>
        <v>0</v>
      </c>
      <c r="H29" s="54" t="e">
        <f>(H28/G29)</f>
        <v>#DIV/0!</v>
      </c>
      <c r="I29" s="54" t="e">
        <f>(I28/G29)</f>
        <v>#DIV/0!</v>
      </c>
      <c r="J29" s="54" t="e">
        <f>(J28/G29)</f>
        <v>#DIV/0!</v>
      </c>
      <c r="K29" s="54" t="e">
        <f>(K28/G29)</f>
        <v>#DIV/0!</v>
      </c>
    </row>
    <row r="30" spans="1:12" ht="39.75" customHeight="1">
      <c r="A30" s="5"/>
      <c r="B30" s="4"/>
      <c r="C30" s="4"/>
      <c r="D30" s="4"/>
      <c r="E30" s="4"/>
      <c r="F30" s="4"/>
      <c r="G30" s="4"/>
      <c r="H30" s="53"/>
      <c r="L30" s="96">
        <f>SUM(H28:K28)</f>
        <v>0</v>
      </c>
    </row>
    <row r="31" spans="1:12" ht="30" customHeight="1">
      <c r="A31" s="6"/>
      <c r="B31" s="4"/>
      <c r="C31" s="4"/>
      <c r="D31" s="4"/>
      <c r="E31" s="4"/>
      <c r="F31" s="4"/>
      <c r="G31" s="4"/>
      <c r="H31" s="13"/>
      <c r="L31" s="96" t="e">
        <f>SUM(H29:K29)</f>
        <v>#DIV/0!</v>
      </c>
    </row>
    <row r="32" spans="1:12" ht="29.25" customHeight="1">
      <c r="A32" s="6"/>
      <c r="B32" s="4"/>
      <c r="C32" s="4"/>
      <c r="D32" s="4"/>
      <c r="E32" s="4"/>
      <c r="F32" s="4"/>
      <c r="G32" s="4"/>
      <c r="H32" s="8"/>
    </row>
    <row r="33" spans="1:8" ht="30.2" customHeight="1">
      <c r="A33" s="6"/>
      <c r="B33" s="9"/>
      <c r="C33" s="4"/>
      <c r="D33" s="10"/>
      <c r="E33" s="4"/>
      <c r="F33" s="4"/>
      <c r="G33" s="4"/>
      <c r="H33" s="11"/>
    </row>
    <row r="34" spans="1:8" ht="27.75" customHeight="1">
      <c r="B34" s="3"/>
      <c r="C34" s="4"/>
      <c r="D34" s="4"/>
      <c r="E34" s="4"/>
      <c r="F34" s="4"/>
      <c r="G34" s="4"/>
      <c r="H34" s="12"/>
    </row>
    <row r="35" spans="1:8" ht="34.5" customHeight="1"/>
    <row r="36" spans="1:8" ht="31.7" customHeight="1"/>
    <row r="37" spans="1:8" ht="26.45" customHeight="1"/>
  </sheetData>
  <mergeCells count="16">
    <mergeCell ref="B29:F29"/>
    <mergeCell ref="A1:H1"/>
    <mergeCell ref="B5:F7"/>
    <mergeCell ref="B15:F15"/>
    <mergeCell ref="B28:F28"/>
    <mergeCell ref="B9:F9"/>
    <mergeCell ref="B11:F11"/>
    <mergeCell ref="G5:G7"/>
    <mergeCell ref="B13:F13"/>
    <mergeCell ref="B17:F17"/>
    <mergeCell ref="B19:F19"/>
    <mergeCell ref="B21:F21"/>
    <mergeCell ref="H5:K5"/>
    <mergeCell ref="B23:F23"/>
    <mergeCell ref="B25:F25"/>
    <mergeCell ref="B27:F27"/>
  </mergeCells>
  <phoneticPr fontId="0" type="noConversion"/>
  <pageMargins left="1.21" right="0.27559055118110237" top="0.54" bottom="0.98425196850393704" header="0.51181102362204722" footer="0.51181102362204722"/>
  <pageSetup paperSize="9" scale="52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K8" sqref="K8"/>
    </sheetView>
  </sheetViews>
  <sheetFormatPr defaultRowHeight="12.75"/>
  <sheetData>
    <row r="1" spans="1:8">
      <c r="A1" s="4"/>
      <c r="B1" s="4"/>
      <c r="C1" s="4"/>
      <c r="D1" s="4"/>
      <c r="E1" s="4"/>
      <c r="F1" s="4"/>
      <c r="G1" s="4"/>
      <c r="H1" s="130"/>
    </row>
    <row r="2" spans="1:8">
      <c r="A2" s="131" t="s">
        <v>159</v>
      </c>
      <c r="B2" s="132"/>
      <c r="C2" s="133"/>
      <c r="D2" s="133"/>
      <c r="E2" s="133"/>
      <c r="F2" s="133"/>
      <c r="G2" s="134"/>
      <c r="H2" s="135" t="s">
        <v>160</v>
      </c>
    </row>
    <row r="3" spans="1:8">
      <c r="A3" s="254" t="s">
        <v>161</v>
      </c>
      <c r="B3" s="255"/>
      <c r="C3" s="255"/>
      <c r="D3" s="255"/>
      <c r="E3" s="255"/>
      <c r="F3" s="255"/>
      <c r="G3" s="255"/>
      <c r="H3" s="256"/>
    </row>
    <row r="4" spans="1:8">
      <c r="A4" s="257"/>
      <c r="B4" s="258"/>
      <c r="C4" s="258"/>
      <c r="D4" s="258"/>
      <c r="E4" s="258"/>
      <c r="F4" s="258"/>
      <c r="G4" s="258"/>
      <c r="H4" s="259"/>
    </row>
    <row r="5" spans="1:8">
      <c r="A5" s="136" t="s">
        <v>162</v>
      </c>
      <c r="B5" s="260" t="s">
        <v>163</v>
      </c>
      <c r="C5" s="260"/>
      <c r="D5" s="260"/>
      <c r="E5" s="137"/>
      <c r="F5" s="137"/>
      <c r="G5" s="137"/>
      <c r="H5" s="138"/>
    </row>
    <row r="7" spans="1:8" ht="15.75">
      <c r="A7" s="261" t="s">
        <v>164</v>
      </c>
      <c r="B7" s="261"/>
      <c r="C7" s="261"/>
      <c r="D7" s="261"/>
      <c r="E7" s="261"/>
      <c r="F7" s="261"/>
      <c r="G7" s="261"/>
      <c r="H7" s="261"/>
    </row>
    <row r="8" spans="1:8" ht="15.75">
      <c r="A8" s="139"/>
      <c r="B8" s="140"/>
      <c r="C8" s="141"/>
      <c r="D8" s="141"/>
      <c r="E8" s="142"/>
      <c r="F8" s="142"/>
      <c r="G8" s="142"/>
      <c r="H8" s="142"/>
    </row>
    <row r="9" spans="1:8">
      <c r="A9" s="262" t="s">
        <v>165</v>
      </c>
      <c r="B9" s="263"/>
      <c r="C9" s="263"/>
      <c r="D9" s="263"/>
      <c r="E9" s="263"/>
      <c r="F9" s="263"/>
      <c r="G9" s="263"/>
      <c r="H9" s="264"/>
    </row>
    <row r="10" spans="1:8" ht="22.5">
      <c r="A10" s="265" t="s">
        <v>166</v>
      </c>
      <c r="B10" s="266"/>
      <c r="C10" s="266"/>
      <c r="D10" s="266"/>
      <c r="E10" s="266"/>
      <c r="F10" s="266"/>
      <c r="G10" s="267"/>
      <c r="H10" s="143" t="s">
        <v>167</v>
      </c>
    </row>
    <row r="11" spans="1:8">
      <c r="A11" s="144" t="s">
        <v>168</v>
      </c>
      <c r="B11" s="145"/>
      <c r="C11" s="145"/>
      <c r="D11" s="145"/>
      <c r="E11" s="145"/>
      <c r="F11" s="146"/>
      <c r="G11" s="147"/>
      <c r="H11" s="148">
        <v>4</v>
      </c>
    </row>
    <row r="12" spans="1:8">
      <c r="A12" s="144" t="s">
        <v>169</v>
      </c>
      <c r="B12" s="145"/>
      <c r="C12" s="145"/>
      <c r="D12" s="145"/>
      <c r="E12" s="145"/>
      <c r="F12" s="146"/>
      <c r="G12" s="147"/>
      <c r="H12" s="148">
        <v>0.42</v>
      </c>
    </row>
    <row r="13" spans="1:8">
      <c r="A13" s="144" t="s">
        <v>170</v>
      </c>
      <c r="B13" s="145"/>
      <c r="C13" s="145"/>
      <c r="D13" s="145"/>
      <c r="E13" s="145"/>
      <c r="F13" s="146"/>
      <c r="G13" s="147"/>
      <c r="H13" s="148">
        <v>0.97</v>
      </c>
    </row>
    <row r="14" spans="1:8">
      <c r="A14" s="144" t="s">
        <v>171</v>
      </c>
      <c r="B14" s="145"/>
      <c r="C14" s="145"/>
      <c r="D14" s="145"/>
      <c r="E14" s="145"/>
      <c r="F14" s="146"/>
      <c r="G14" s="147"/>
      <c r="H14" s="148">
        <v>0</v>
      </c>
    </row>
    <row r="15" spans="1:8">
      <c r="A15" s="252" t="s">
        <v>172</v>
      </c>
      <c r="B15" s="253"/>
      <c r="C15" s="253"/>
      <c r="D15" s="253"/>
      <c r="E15" s="253"/>
      <c r="F15" s="253"/>
      <c r="G15" s="253"/>
      <c r="H15" s="149">
        <f>SUM(H11:H14)</f>
        <v>5.39</v>
      </c>
    </row>
    <row r="16" spans="1:8">
      <c r="A16" s="262" t="s">
        <v>173</v>
      </c>
      <c r="B16" s="263"/>
      <c r="C16" s="263"/>
      <c r="D16" s="263"/>
      <c r="E16" s="263"/>
      <c r="F16" s="263"/>
      <c r="G16" s="263"/>
      <c r="H16" s="264"/>
    </row>
    <row r="17" spans="1:8" ht="22.5">
      <c r="A17" s="265" t="s">
        <v>166</v>
      </c>
      <c r="B17" s="266"/>
      <c r="C17" s="266"/>
      <c r="D17" s="266"/>
      <c r="E17" s="266"/>
      <c r="F17" s="266"/>
      <c r="G17" s="267"/>
      <c r="H17" s="143" t="s">
        <v>167</v>
      </c>
    </row>
    <row r="18" spans="1:8">
      <c r="A18" s="150" t="s">
        <v>174</v>
      </c>
      <c r="B18" s="151"/>
      <c r="C18" s="151"/>
      <c r="D18" s="151"/>
      <c r="E18" s="152"/>
      <c r="F18" s="153"/>
      <c r="G18" s="154"/>
      <c r="H18" s="148">
        <v>1.2</v>
      </c>
    </row>
    <row r="19" spans="1:8">
      <c r="A19" s="252" t="s">
        <v>175</v>
      </c>
      <c r="B19" s="253"/>
      <c r="C19" s="253"/>
      <c r="D19" s="253"/>
      <c r="E19" s="253"/>
      <c r="F19" s="253"/>
      <c r="G19" s="253"/>
      <c r="H19" s="149">
        <f>SUM(H18:H18)</f>
        <v>1.2</v>
      </c>
    </row>
    <row r="20" spans="1:8">
      <c r="A20" s="262" t="s">
        <v>176</v>
      </c>
      <c r="B20" s="263"/>
      <c r="C20" s="263"/>
      <c r="D20" s="263"/>
      <c r="E20" s="263"/>
      <c r="F20" s="263"/>
      <c r="G20" s="263"/>
      <c r="H20" s="264"/>
    </row>
    <row r="21" spans="1:8" ht="22.5">
      <c r="A21" s="265" t="s">
        <v>166</v>
      </c>
      <c r="B21" s="266"/>
      <c r="C21" s="266"/>
      <c r="D21" s="266"/>
      <c r="E21" s="266"/>
      <c r="F21" s="266"/>
      <c r="G21" s="267"/>
      <c r="H21" s="143" t="s">
        <v>167</v>
      </c>
    </row>
    <row r="22" spans="1:8">
      <c r="A22" s="269" t="s">
        <v>177</v>
      </c>
      <c r="B22" s="270"/>
      <c r="C22" s="270"/>
      <c r="D22" s="270"/>
      <c r="E22" s="270"/>
      <c r="F22" s="270"/>
      <c r="G22" s="271"/>
      <c r="H22" s="148">
        <v>9.9600000000000009</v>
      </c>
    </row>
    <row r="23" spans="1:8">
      <c r="A23" s="252" t="s">
        <v>178</v>
      </c>
      <c r="B23" s="253"/>
      <c r="C23" s="253"/>
      <c r="D23" s="253"/>
      <c r="E23" s="253"/>
      <c r="F23" s="253"/>
      <c r="G23" s="253"/>
      <c r="H23" s="149">
        <f>SUM(H22:H22)</f>
        <v>9.9600000000000009</v>
      </c>
    </row>
    <row r="24" spans="1:8">
      <c r="A24" s="262" t="s">
        <v>179</v>
      </c>
      <c r="B24" s="263"/>
      <c r="C24" s="263"/>
      <c r="D24" s="263"/>
      <c r="E24" s="263"/>
      <c r="F24" s="263"/>
      <c r="G24" s="263"/>
      <c r="H24" s="264"/>
    </row>
    <row r="25" spans="1:8" ht="22.5">
      <c r="A25" s="265" t="s">
        <v>166</v>
      </c>
      <c r="B25" s="266"/>
      <c r="C25" s="266"/>
      <c r="D25" s="266"/>
      <c r="E25" s="266"/>
      <c r="F25" s="266"/>
      <c r="G25" s="267"/>
      <c r="H25" s="143" t="s">
        <v>167</v>
      </c>
    </row>
    <row r="26" spans="1:8">
      <c r="A26" s="144" t="s">
        <v>180</v>
      </c>
      <c r="B26" s="145"/>
      <c r="C26" s="145"/>
      <c r="D26" s="145"/>
      <c r="E26" s="145"/>
      <c r="F26" s="146"/>
      <c r="G26" s="155"/>
      <c r="H26" s="148">
        <v>2</v>
      </c>
    </row>
    <row r="27" spans="1:8">
      <c r="A27" s="144" t="s">
        <v>181</v>
      </c>
      <c r="B27" s="145"/>
      <c r="C27" s="145"/>
      <c r="D27" s="145"/>
      <c r="E27" s="145"/>
      <c r="F27" s="146"/>
      <c r="G27" s="155"/>
      <c r="H27" s="156">
        <v>3</v>
      </c>
    </row>
    <row r="28" spans="1:8">
      <c r="A28" s="144" t="s">
        <v>182</v>
      </c>
      <c r="B28" s="145"/>
      <c r="C28" s="145"/>
      <c r="D28" s="145"/>
      <c r="E28" s="145"/>
      <c r="F28" s="146"/>
      <c r="G28" s="155"/>
      <c r="H28" s="156">
        <v>0.65</v>
      </c>
    </row>
    <row r="29" spans="1:8">
      <c r="A29" s="269" t="s">
        <v>183</v>
      </c>
      <c r="B29" s="270"/>
      <c r="C29" s="270"/>
      <c r="D29" s="270"/>
      <c r="E29" s="270"/>
      <c r="F29" s="270"/>
      <c r="G29" s="271"/>
      <c r="H29" s="156">
        <v>2</v>
      </c>
    </row>
    <row r="30" spans="1:8">
      <c r="A30" s="252" t="s">
        <v>184</v>
      </c>
      <c r="B30" s="253"/>
      <c r="C30" s="253"/>
      <c r="D30" s="253"/>
      <c r="E30" s="253"/>
      <c r="F30" s="253"/>
      <c r="G30" s="272"/>
      <c r="H30" s="149">
        <f>SUM(H26:H29)</f>
        <v>7.65</v>
      </c>
    </row>
    <row r="31" spans="1:8">
      <c r="A31" s="157"/>
      <c r="B31" s="158"/>
      <c r="C31" s="159"/>
      <c r="D31" s="160"/>
      <c r="E31" s="160"/>
      <c r="F31" s="160"/>
      <c r="G31" s="160"/>
      <c r="H31" s="161"/>
    </row>
    <row r="32" spans="1:8">
      <c r="A32" s="268" t="s">
        <v>185</v>
      </c>
      <c r="B32" s="268"/>
      <c r="C32" s="268"/>
      <c r="D32" s="268"/>
      <c r="E32" s="268"/>
      <c r="F32" s="268"/>
      <c r="G32" s="268"/>
      <c r="H32" s="268"/>
    </row>
    <row r="33" spans="1:8" ht="13.5" thickBot="1">
      <c r="A33" s="162"/>
      <c r="B33" s="162"/>
      <c r="C33" s="162"/>
      <c r="D33" s="162"/>
      <c r="E33" s="162"/>
      <c r="F33" s="162"/>
      <c r="G33" s="162"/>
      <c r="H33" s="162"/>
    </row>
    <row r="34" spans="1:8" ht="13.5" thickBot="1">
      <c r="A34" s="273" t="s">
        <v>186</v>
      </c>
      <c r="B34" s="276" t="s">
        <v>187</v>
      </c>
      <c r="C34" s="276"/>
      <c r="D34" s="276"/>
      <c r="E34" s="276"/>
      <c r="F34" s="276"/>
      <c r="G34" s="277" t="s">
        <v>188</v>
      </c>
      <c r="H34" s="280" t="s">
        <v>189</v>
      </c>
    </row>
    <row r="35" spans="1:8">
      <c r="A35" s="274"/>
      <c r="B35" s="283"/>
      <c r="C35" s="285" t="s">
        <v>190</v>
      </c>
      <c r="D35" s="286"/>
      <c r="E35" s="286"/>
      <c r="F35" s="286"/>
      <c r="G35" s="278"/>
      <c r="H35" s="281"/>
    </row>
    <row r="36" spans="1:8" ht="13.5" thickBot="1">
      <c r="A36" s="275"/>
      <c r="B36" s="284"/>
      <c r="C36" s="287"/>
      <c r="D36" s="287"/>
      <c r="E36" s="287"/>
      <c r="F36" s="287"/>
      <c r="G36" s="279"/>
      <c r="H36" s="282"/>
    </row>
    <row r="37" spans="1:8">
      <c r="A37" s="163"/>
      <c r="B37" s="164"/>
      <c r="C37" s="165"/>
      <c r="D37" s="165"/>
      <c r="E37" s="165"/>
      <c r="F37" s="165"/>
      <c r="G37" s="166"/>
      <c r="H37" s="167"/>
    </row>
    <row r="38" spans="1:8">
      <c r="A38" s="288" t="s">
        <v>191</v>
      </c>
      <c r="B38" s="288"/>
      <c r="C38" s="288"/>
      <c r="D38" s="288"/>
      <c r="E38" s="288"/>
      <c r="F38" s="288"/>
      <c r="G38" s="288"/>
      <c r="H38" s="288"/>
    </row>
    <row r="39" spans="1:8">
      <c r="A39" s="288" t="s">
        <v>192</v>
      </c>
      <c r="B39" s="288"/>
      <c r="C39" s="288"/>
      <c r="D39" s="288"/>
      <c r="E39" s="288"/>
      <c r="F39" s="288"/>
      <c r="G39" s="288"/>
      <c r="H39" s="288"/>
    </row>
    <row r="40" spans="1:8">
      <c r="A40" s="288" t="s">
        <v>193</v>
      </c>
      <c r="B40" s="288"/>
      <c r="C40" s="288"/>
      <c r="D40" s="288"/>
      <c r="E40" s="288"/>
      <c r="F40" s="288"/>
      <c r="G40" s="288"/>
      <c r="H40" s="288"/>
    </row>
    <row r="41" spans="1:8">
      <c r="A41" s="288" t="s">
        <v>194</v>
      </c>
      <c r="B41" s="288"/>
      <c r="C41" s="288"/>
      <c r="D41" s="288"/>
      <c r="E41" s="288"/>
      <c r="F41" s="288"/>
      <c r="G41" s="288"/>
      <c r="H41" s="288"/>
    </row>
    <row r="42" spans="1:8" ht="13.5" thickBot="1">
      <c r="A42" s="163"/>
      <c r="B42" s="164"/>
      <c r="C42" s="165"/>
      <c r="D42" s="165"/>
      <c r="E42" s="165"/>
      <c r="F42" s="165"/>
      <c r="G42" s="166"/>
      <c r="H42" s="167"/>
    </row>
    <row r="43" spans="1:8" ht="13.5" thickTop="1">
      <c r="F43" s="289" t="s">
        <v>195</v>
      </c>
      <c r="G43" s="290"/>
      <c r="H43" s="293">
        <f>(ROUND((1+H15/100)*(1+H19/100)*(1+H23/100)/(1-H30/100),4))-1</f>
        <v>0.26990000000000003</v>
      </c>
    </row>
    <row r="44" spans="1:8" ht="13.5" thickBot="1">
      <c r="A44" s="168"/>
      <c r="F44" s="291"/>
      <c r="G44" s="292"/>
      <c r="H44" s="294"/>
    </row>
    <row r="45" spans="1:8" ht="13.5" thickTop="1"/>
  </sheetData>
  <mergeCells count="30">
    <mergeCell ref="A38:H38"/>
    <mergeCell ref="A39:H39"/>
    <mergeCell ref="A40:H40"/>
    <mergeCell ref="A41:H41"/>
    <mergeCell ref="F43:G44"/>
    <mergeCell ref="H43:H44"/>
    <mergeCell ref="A34:A36"/>
    <mergeCell ref="B34:F34"/>
    <mergeCell ref="G34:G36"/>
    <mergeCell ref="H34:H36"/>
    <mergeCell ref="B35:B36"/>
    <mergeCell ref="C35:F36"/>
    <mergeCell ref="A32:H32"/>
    <mergeCell ref="A16:H16"/>
    <mergeCell ref="A17:G17"/>
    <mergeCell ref="A19:G19"/>
    <mergeCell ref="A20:H20"/>
    <mergeCell ref="A21:G21"/>
    <mergeCell ref="A22:G22"/>
    <mergeCell ref="A23:G23"/>
    <mergeCell ref="A24:H24"/>
    <mergeCell ref="A25:G25"/>
    <mergeCell ref="A29:G29"/>
    <mergeCell ref="A30:G30"/>
    <mergeCell ref="A15:G15"/>
    <mergeCell ref="A3:H4"/>
    <mergeCell ref="B5:D5"/>
    <mergeCell ref="A7:H7"/>
    <mergeCell ref="A9:H9"/>
    <mergeCell ref="A10:G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 Orçamentária</vt:lpstr>
      <vt:lpstr>Memória de Cálculo</vt:lpstr>
      <vt:lpstr>Memorial Descritivo</vt:lpstr>
      <vt:lpstr>Cronograma</vt:lpstr>
      <vt:lpstr>BDI</vt:lpstr>
      <vt:lpstr>Cronograma!Area_de_impressao</vt:lpstr>
      <vt:lpstr>'Planilha Orçamentária'!Area_de_impressao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</dc:creator>
  <cp:lastModifiedBy>Margareth</cp:lastModifiedBy>
  <cp:lastPrinted>2022-09-30T16:30:54Z</cp:lastPrinted>
  <dcterms:created xsi:type="dcterms:W3CDTF">2002-12-12T16:25:44Z</dcterms:created>
  <dcterms:modified xsi:type="dcterms:W3CDTF">2022-09-30T16:31:07Z</dcterms:modified>
</cp:coreProperties>
</file>